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5600" windowHeight="14640"/>
  </bookViews>
  <sheets>
    <sheet name="Prix eau assainissement facture" sheetId="1" r:id="rId1"/>
    <sheet name="DSP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12" i="1"/>
  <c r="I22" i="1"/>
  <c r="I23" i="1"/>
  <c r="I24" i="1"/>
  <c r="I27" i="1"/>
  <c r="I28" i="1"/>
  <c r="J10" i="1"/>
  <c r="J12" i="1"/>
  <c r="J22" i="1"/>
  <c r="J23" i="1"/>
  <c r="J24" i="1"/>
  <c r="J27" i="1"/>
  <c r="J28" i="1"/>
  <c r="K11" i="1"/>
  <c r="K12" i="1"/>
  <c r="K22" i="1"/>
  <c r="K23" i="1"/>
  <c r="K24" i="1"/>
  <c r="K27" i="1"/>
  <c r="K28" i="1"/>
  <c r="L10" i="1"/>
  <c r="L11" i="1"/>
  <c r="L12" i="1"/>
  <c r="L22" i="1"/>
  <c r="L23" i="1"/>
  <c r="L24" i="1"/>
  <c r="L27" i="1"/>
  <c r="L28" i="1"/>
  <c r="M10" i="1"/>
  <c r="M11" i="1"/>
  <c r="M12" i="1"/>
  <c r="M22" i="1"/>
  <c r="M23" i="1"/>
  <c r="M24" i="1"/>
  <c r="M27" i="1"/>
  <c r="M28" i="1"/>
  <c r="N11" i="1"/>
  <c r="N12" i="1"/>
  <c r="N22" i="1"/>
  <c r="N23" i="1"/>
  <c r="N24" i="1"/>
  <c r="N27" i="1"/>
  <c r="N28" i="1"/>
  <c r="O11" i="1"/>
  <c r="O12" i="1"/>
  <c r="O22" i="1"/>
  <c r="O23" i="1"/>
  <c r="O24" i="1"/>
  <c r="O27" i="1"/>
  <c r="O28" i="1"/>
  <c r="P11" i="1"/>
  <c r="P12" i="1"/>
  <c r="P22" i="1"/>
  <c r="P23" i="1"/>
  <c r="P24" i="1"/>
  <c r="P27" i="1"/>
  <c r="P28" i="1"/>
  <c r="Q10" i="1"/>
  <c r="Q11" i="1"/>
  <c r="Q12" i="1"/>
  <c r="Q22" i="1"/>
  <c r="Q23" i="1"/>
  <c r="Q24" i="1"/>
  <c r="Q27" i="1"/>
  <c r="Q28" i="1"/>
  <c r="R11" i="1"/>
  <c r="R12" i="1"/>
  <c r="R23" i="1"/>
  <c r="R24" i="1"/>
  <c r="R27" i="1"/>
  <c r="R28" i="1"/>
  <c r="S11" i="1"/>
  <c r="S12" i="1"/>
  <c r="S23" i="1"/>
  <c r="S24" i="1"/>
  <c r="S27" i="1"/>
  <c r="S28" i="1"/>
  <c r="T11" i="1"/>
  <c r="T12" i="1"/>
  <c r="T23" i="1"/>
  <c r="T24" i="1"/>
  <c r="T27" i="1"/>
  <c r="T28" i="1"/>
  <c r="U11" i="1"/>
  <c r="U12" i="1"/>
  <c r="U23" i="1"/>
  <c r="U24" i="1"/>
  <c r="U27" i="1"/>
  <c r="U28" i="1"/>
  <c r="V11" i="1"/>
  <c r="V12" i="1"/>
  <c r="V23" i="1"/>
  <c r="V24" i="1"/>
  <c r="V27" i="1"/>
  <c r="V28" i="1"/>
  <c r="W11" i="1"/>
  <c r="W12" i="1"/>
  <c r="W23" i="1"/>
  <c r="W24" i="1"/>
  <c r="W27" i="1"/>
  <c r="W28" i="1"/>
  <c r="X11" i="1"/>
  <c r="X12" i="1"/>
  <c r="X23" i="1"/>
  <c r="X24" i="1"/>
  <c r="X27" i="1"/>
  <c r="X28" i="1"/>
  <c r="Y11" i="1"/>
  <c r="Y12" i="1"/>
  <c r="Y23" i="1"/>
  <c r="Y24" i="1"/>
  <c r="Y27" i="1"/>
  <c r="Y28" i="1"/>
  <c r="Z11" i="1"/>
  <c r="Z12" i="1"/>
  <c r="Z23" i="1"/>
  <c r="Z24" i="1"/>
  <c r="Z27" i="1"/>
  <c r="Z28" i="1"/>
  <c r="AA11" i="1"/>
  <c r="AA12" i="1"/>
  <c r="AA23" i="1"/>
  <c r="AA24" i="1"/>
  <c r="AA27" i="1"/>
  <c r="AA28" i="1"/>
  <c r="AB11" i="1"/>
  <c r="AB12" i="1"/>
  <c r="AB23" i="1"/>
  <c r="AB24" i="1"/>
  <c r="AB27" i="1"/>
  <c r="AB28" i="1"/>
  <c r="AC11" i="1"/>
  <c r="AC12" i="1"/>
  <c r="AC23" i="1"/>
  <c r="AC24" i="1"/>
  <c r="AC27" i="1"/>
  <c r="AC28" i="1"/>
  <c r="AD11" i="1"/>
  <c r="AD12" i="1"/>
  <c r="AD23" i="1"/>
  <c r="AD24" i="1"/>
  <c r="AD27" i="1"/>
  <c r="AD28" i="1"/>
  <c r="AE11" i="1"/>
  <c r="AE12" i="1"/>
  <c r="AE23" i="1"/>
  <c r="AE24" i="1"/>
  <c r="AE27" i="1"/>
  <c r="AE28" i="1"/>
  <c r="AF11" i="1"/>
  <c r="AF12" i="1"/>
  <c r="AF23" i="1"/>
  <c r="AF24" i="1"/>
  <c r="AF27" i="1"/>
  <c r="AF28" i="1"/>
  <c r="AG11" i="1"/>
  <c r="AG12" i="1"/>
  <c r="AG23" i="1"/>
  <c r="AG24" i="1"/>
  <c r="AG27" i="1"/>
  <c r="AG28" i="1"/>
  <c r="AH11" i="1"/>
  <c r="AH12" i="1"/>
  <c r="AH23" i="1"/>
  <c r="AH24" i="1"/>
  <c r="AH27" i="1"/>
  <c r="AH28" i="1"/>
  <c r="AI11" i="1"/>
  <c r="AI12" i="1"/>
  <c r="AI23" i="1"/>
  <c r="AI24" i="1"/>
  <c r="AI27" i="1"/>
  <c r="AI28" i="1"/>
  <c r="AJ11" i="1"/>
  <c r="AJ12" i="1"/>
  <c r="AJ23" i="1"/>
  <c r="AJ24" i="1"/>
  <c r="AJ27" i="1"/>
  <c r="AJ28" i="1"/>
  <c r="AK11" i="1"/>
  <c r="AK12" i="1"/>
  <c r="AK23" i="1"/>
  <c r="AK24" i="1"/>
  <c r="AK27" i="1"/>
  <c r="AK28" i="1"/>
  <c r="AL11" i="1"/>
  <c r="AL12" i="1"/>
  <c r="AL23" i="1"/>
  <c r="AL24" i="1"/>
  <c r="AL27" i="1"/>
  <c r="AL28" i="1"/>
  <c r="AM11" i="1"/>
  <c r="AM12" i="1"/>
  <c r="AM23" i="1"/>
  <c r="AM24" i="1"/>
  <c r="AM27" i="1"/>
  <c r="AM28" i="1"/>
  <c r="AN11" i="1"/>
  <c r="AN12" i="1"/>
  <c r="AN23" i="1"/>
  <c r="AN24" i="1"/>
  <c r="AN27" i="1"/>
  <c r="AN28" i="1"/>
  <c r="AO11" i="1"/>
  <c r="AO12" i="1"/>
  <c r="AO23" i="1"/>
  <c r="AO24" i="1"/>
  <c r="AO27" i="1"/>
  <c r="AO28" i="1"/>
  <c r="AP11" i="1"/>
  <c r="AP12" i="1"/>
  <c r="AP23" i="1"/>
  <c r="AP24" i="1"/>
  <c r="AP27" i="1"/>
  <c r="AP28" i="1"/>
  <c r="AQ11" i="1"/>
  <c r="AQ12" i="1"/>
  <c r="AQ23" i="1"/>
  <c r="AQ24" i="1"/>
  <c r="AQ27" i="1"/>
  <c r="AQ28" i="1"/>
  <c r="AR10" i="1"/>
  <c r="AR11" i="1"/>
  <c r="AR12" i="1"/>
  <c r="AR22" i="1"/>
  <c r="AR23" i="1"/>
  <c r="AR24" i="1"/>
  <c r="AR27" i="1"/>
  <c r="AR28" i="1"/>
  <c r="AS10" i="1"/>
  <c r="AS11" i="1"/>
  <c r="AS12" i="1"/>
  <c r="AS22" i="1"/>
  <c r="AS23" i="1"/>
  <c r="AS24" i="1"/>
  <c r="AS27" i="1"/>
  <c r="AS28" i="1"/>
  <c r="AT10" i="1"/>
  <c r="AT11" i="1"/>
  <c r="AT12" i="1"/>
  <c r="AT22" i="1"/>
  <c r="AT23" i="1"/>
  <c r="AT24" i="1"/>
  <c r="AT27" i="1"/>
  <c r="AT28" i="1"/>
  <c r="AU10" i="1"/>
  <c r="AU11" i="1"/>
  <c r="AU12" i="1"/>
  <c r="AU22" i="1"/>
  <c r="AU23" i="1"/>
  <c r="AU24" i="1"/>
  <c r="AU27" i="1"/>
  <c r="AU28" i="1"/>
  <c r="AV10" i="1"/>
  <c r="AV11" i="1"/>
  <c r="AV12" i="1"/>
  <c r="AV22" i="1"/>
  <c r="AV23" i="1"/>
  <c r="AV24" i="1"/>
  <c r="AV27" i="1"/>
  <c r="AV28" i="1"/>
  <c r="AW10" i="1"/>
  <c r="AW11" i="1"/>
  <c r="AW12" i="1"/>
  <c r="AW22" i="1"/>
  <c r="AW23" i="1"/>
  <c r="AW24" i="1"/>
  <c r="AW27" i="1"/>
  <c r="AW28" i="1"/>
  <c r="AX10" i="1"/>
  <c r="AX11" i="1"/>
  <c r="AX12" i="1"/>
  <c r="AX22" i="1"/>
  <c r="AX23" i="1"/>
  <c r="AX24" i="1"/>
  <c r="AX27" i="1"/>
  <c r="AX28" i="1"/>
  <c r="AY10" i="1"/>
  <c r="AY11" i="1"/>
  <c r="AY12" i="1"/>
  <c r="AY22" i="1"/>
  <c r="AY23" i="1"/>
  <c r="AY24" i="1"/>
  <c r="AY27" i="1"/>
  <c r="AY28" i="1"/>
  <c r="AZ10" i="1"/>
  <c r="AZ11" i="1"/>
  <c r="AZ12" i="1"/>
  <c r="AZ22" i="1"/>
  <c r="AZ23" i="1"/>
  <c r="AZ24" i="1"/>
  <c r="AZ27" i="1"/>
  <c r="AZ28" i="1"/>
  <c r="BA10" i="1"/>
  <c r="BA11" i="1"/>
  <c r="BA12" i="1"/>
  <c r="BA22" i="1"/>
  <c r="BA23" i="1"/>
  <c r="BA24" i="1"/>
  <c r="BA27" i="1"/>
  <c r="BA28" i="1"/>
  <c r="BB10" i="1"/>
  <c r="BB11" i="1"/>
  <c r="BB12" i="1"/>
  <c r="BB22" i="1"/>
  <c r="BB23" i="1"/>
  <c r="BB24" i="1"/>
  <c r="BB27" i="1"/>
  <c r="BB28" i="1"/>
  <c r="BC10" i="1"/>
  <c r="BC11" i="1"/>
  <c r="BC12" i="1"/>
  <c r="BC22" i="1"/>
  <c r="BC23" i="1"/>
  <c r="BC24" i="1"/>
  <c r="BC27" i="1"/>
  <c r="BC28" i="1"/>
  <c r="BD29" i="1"/>
  <c r="E10" i="2"/>
  <c r="D10" i="2"/>
  <c r="C9" i="2"/>
  <c r="B10" i="2"/>
  <c r="AX10" i="2"/>
  <c r="AW10" i="2"/>
  <c r="F16" i="2"/>
  <c r="B16" i="2"/>
  <c r="C16" i="2"/>
  <c r="D16" i="2"/>
  <c r="E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F10" i="2"/>
  <c r="AN10" i="2"/>
  <c r="AO10" i="2"/>
  <c r="AN16" i="2"/>
  <c r="AO16" i="2"/>
  <c r="AH10" i="2"/>
  <c r="AI10" i="2"/>
  <c r="AJ10" i="2"/>
  <c r="AK10" i="2"/>
  <c r="AL10" i="2"/>
  <c r="AM10" i="2"/>
  <c r="AF16" i="2"/>
  <c r="AG16" i="2"/>
  <c r="AH16" i="2"/>
  <c r="AI16" i="2"/>
  <c r="AJ16" i="2"/>
  <c r="AK16" i="2"/>
  <c r="AL16" i="2"/>
  <c r="AM16" i="2"/>
  <c r="AD10" i="2"/>
  <c r="AE10" i="2"/>
  <c r="AF10" i="2"/>
  <c r="AG10" i="2"/>
  <c r="AC16" i="2"/>
  <c r="V10" i="2"/>
  <c r="W10" i="2"/>
  <c r="X10" i="2"/>
  <c r="Y10" i="2"/>
  <c r="Z10" i="2"/>
  <c r="AA10" i="2"/>
  <c r="AC10" i="2"/>
  <c r="U10" i="2"/>
  <c r="X16" i="2"/>
  <c r="Y16" i="2"/>
  <c r="Z16" i="2"/>
  <c r="AA16" i="2"/>
  <c r="AD16" i="2"/>
  <c r="AE16" i="2"/>
  <c r="T10" i="2"/>
  <c r="S10" i="2"/>
  <c r="R10" i="2"/>
  <c r="Q10" i="2"/>
  <c r="P10" i="2"/>
  <c r="BC25" i="1"/>
  <c r="AX13" i="1"/>
  <c r="AU25" i="1"/>
  <c r="AS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W13" i="1"/>
  <c r="Z13" i="1"/>
  <c r="AA13" i="1"/>
  <c r="AB13" i="1"/>
  <c r="AD13" i="1"/>
  <c r="AE13" i="1"/>
  <c r="AF13" i="1"/>
  <c r="AK13" i="1"/>
  <c r="AL13" i="1"/>
  <c r="AM13" i="1"/>
  <c r="AO13" i="1"/>
  <c r="AP13" i="1"/>
  <c r="AQ13" i="1"/>
  <c r="R13" i="1"/>
  <c r="S13" i="1"/>
  <c r="T13" i="1"/>
  <c r="N13" i="1"/>
  <c r="P13" i="1"/>
  <c r="O13" i="1"/>
  <c r="Q25" i="1"/>
  <c r="O25" i="1"/>
  <c r="M25" i="1"/>
  <c r="S25" i="1"/>
  <c r="U25" i="1"/>
  <c r="I25" i="1"/>
  <c r="J13" i="1"/>
  <c r="I13" i="1"/>
  <c r="AR25" i="1"/>
  <c r="AT13" i="1"/>
  <c r="AC13" i="1"/>
  <c r="AS13" i="1"/>
  <c r="AJ13" i="1"/>
  <c r="X13" i="1"/>
  <c r="AN13" i="1"/>
  <c r="Y13" i="1"/>
  <c r="AI13" i="1"/>
  <c r="V13" i="1"/>
  <c r="U13" i="1"/>
  <c r="AG13" i="1"/>
  <c r="L13" i="1"/>
  <c r="AH13" i="1"/>
  <c r="K13" i="1"/>
  <c r="BC13" i="1"/>
  <c r="AY25" i="1"/>
  <c r="AX25" i="1"/>
  <c r="AZ25" i="1"/>
  <c r="BB25" i="1"/>
  <c r="BA25" i="1"/>
  <c r="AW25" i="1"/>
  <c r="BA13" i="1"/>
  <c r="AV25" i="1"/>
  <c r="J25" i="1"/>
  <c r="M13" i="1"/>
  <c r="P25" i="1"/>
  <c r="L25" i="1"/>
  <c r="H24" i="1"/>
  <c r="H25" i="1"/>
  <c r="H12" i="1"/>
  <c r="E24" i="1"/>
  <c r="E25" i="1"/>
  <c r="F24" i="1"/>
  <c r="F25" i="1"/>
  <c r="G24" i="1"/>
  <c r="G25" i="1"/>
  <c r="D24" i="1"/>
  <c r="D25" i="1"/>
  <c r="E12" i="1"/>
  <c r="E13" i="1"/>
  <c r="F12" i="1"/>
  <c r="G12" i="1"/>
  <c r="G13" i="1"/>
  <c r="D12" i="1"/>
  <c r="D13" i="1"/>
  <c r="N25" i="1"/>
  <c r="K25" i="1"/>
  <c r="AU13" i="1"/>
  <c r="AR13" i="1"/>
  <c r="AY13" i="1"/>
  <c r="BD28" i="1"/>
  <c r="F13" i="1"/>
  <c r="AW13" i="1"/>
  <c r="BB13" i="1"/>
  <c r="Q13" i="1"/>
  <c r="AV13" i="1"/>
  <c r="AZ13" i="1"/>
  <c r="H13" i="1"/>
  <c r="AT25" i="1"/>
  <c r="T25" i="1"/>
  <c r="R25" i="1"/>
</calcChain>
</file>

<file path=xl/sharedStrings.xml><?xml version="1.0" encoding="utf-8"?>
<sst xmlns="http://schemas.openxmlformats.org/spreadsheetml/2006/main" count="247" uniqueCount="113">
  <si>
    <t>Conseil de territoire Istres Ouest Provence</t>
  </si>
  <si>
    <t>Distribution de l'eau</t>
  </si>
  <si>
    <t>Opérateur</t>
  </si>
  <si>
    <t>Agence de l'eau</t>
  </si>
  <si>
    <t>Part fixe</t>
  </si>
  <si>
    <t>Part variable</t>
  </si>
  <si>
    <t>Part fixe (Abonnement)</t>
  </si>
  <si>
    <t>Lutte contre la pollution</t>
  </si>
  <si>
    <t>Préservation ressource en eau</t>
  </si>
  <si>
    <t>TVA 5,5</t>
  </si>
  <si>
    <t>Sous-total HT</t>
  </si>
  <si>
    <t xml:space="preserve">Sous-total </t>
  </si>
  <si>
    <t>Opérateur 1</t>
  </si>
  <si>
    <t>Total général</t>
  </si>
  <si>
    <t>Pris TTC m3</t>
  </si>
  <si>
    <t>Modernisation des 
réseaux de collecte</t>
  </si>
  <si>
    <t>Grans Cornillon</t>
  </si>
  <si>
    <t>Fos</t>
  </si>
  <si>
    <t>Istres Miramas</t>
  </si>
  <si>
    <t>PSL du Rhône</t>
  </si>
  <si>
    <t>TVA 10</t>
  </si>
  <si>
    <r>
      <rPr>
        <sz val="9"/>
        <rFont val="Times New Roman"/>
        <family val="1"/>
      </rPr>
      <t>116,65 €</t>
    </r>
  </si>
  <si>
    <r>
      <rPr>
        <sz val="9"/>
        <rFont val="Times New Roman"/>
        <family val="1"/>
      </rPr>
      <t>91,40 €</t>
    </r>
  </si>
  <si>
    <r>
      <rPr>
        <sz val="9"/>
        <rFont val="Times New Roman"/>
        <family val="1"/>
      </rPr>
      <t>32,40 €</t>
    </r>
  </si>
  <si>
    <r>
      <rPr>
        <sz val="9"/>
        <rFont val="Times New Roman"/>
        <family val="1"/>
      </rPr>
      <t>5,95 €</t>
    </r>
  </si>
  <si>
    <r>
      <rPr>
        <sz val="9"/>
        <rFont val="Times New Roman"/>
        <family val="1"/>
      </rPr>
      <t>246,40 €</t>
    </r>
  </si>
  <si>
    <r>
      <rPr>
        <sz val="9"/>
        <rFont val="Times New Roman"/>
        <family val="1"/>
      </rPr>
      <t>13,55 €</t>
    </r>
  </si>
  <si>
    <r>
      <rPr>
        <sz val="9"/>
        <rFont val="Times New Roman"/>
        <family val="1"/>
      </rPr>
      <t>86,27 €</t>
    </r>
  </si>
  <si>
    <r>
      <rPr>
        <sz val="9"/>
        <rFont val="Times New Roman"/>
        <family val="1"/>
      </rPr>
      <t>13,93 €</t>
    </r>
  </si>
  <si>
    <r>
      <rPr>
        <sz val="9"/>
        <rFont val="Times New Roman"/>
        <family val="1"/>
      </rPr>
      <t>18,00 €</t>
    </r>
  </si>
  <si>
    <t>Opérateur 2</t>
  </si>
  <si>
    <t>Territoire
 Pays salonais</t>
  </si>
  <si>
    <t>Territoire du pays d'Aix</t>
  </si>
  <si>
    <t>Aix en Provence</t>
  </si>
  <si>
    <t>Gardanne</t>
  </si>
  <si>
    <t>Gréasque</t>
  </si>
  <si>
    <t>Mimet</t>
  </si>
  <si>
    <t>St Estève Janson</t>
  </si>
  <si>
    <t>St Marc Jaumegarde</t>
  </si>
  <si>
    <t>St Paul les Durance</t>
  </si>
  <si>
    <t>Pertuis</t>
  </si>
  <si>
    <t>Venelles</t>
  </si>
  <si>
    <t>Beaurecueil</t>
  </si>
  <si>
    <t>Bouc bel Air</t>
  </si>
  <si>
    <t>Cabriès</t>
  </si>
  <si>
    <t>Châteauneuf le rouge</t>
  </si>
  <si>
    <t>Coudoux</t>
  </si>
  <si>
    <t>Eguilles</t>
  </si>
  <si>
    <t>Fuveau</t>
  </si>
  <si>
    <t>Jouques</t>
  </si>
  <si>
    <t>La Roque d'</t>
  </si>
  <si>
    <t>Lambesc</t>
  </si>
  <si>
    <t>Puy Ste Réparade</t>
  </si>
  <si>
    <t>Le Tholonet</t>
  </si>
  <si>
    <t>Les Pennes M</t>
  </si>
  <si>
    <t>Meyrargues</t>
  </si>
  <si>
    <t>meyreuil</t>
  </si>
  <si>
    <t>Peynier</t>
  </si>
  <si>
    <t>Peyrolles</t>
  </si>
  <si>
    <t>Puyloubier</t>
  </si>
  <si>
    <t>Rognes</t>
  </si>
  <si>
    <t>Rousset</t>
  </si>
  <si>
    <t>St Antonin</t>
  </si>
  <si>
    <t>t Cannat</t>
  </si>
  <si>
    <t>Trets</t>
  </si>
  <si>
    <t>Vauvenargues</t>
  </si>
  <si>
    <t>Ventabren</t>
  </si>
  <si>
    <t>Vitrolles</t>
  </si>
  <si>
    <t>Redevance Métropole</t>
  </si>
  <si>
    <t>Prix eau/m3</t>
  </si>
  <si>
    <t>Prix assainissement/m3</t>
  </si>
  <si>
    <t>Marseille centre DSP</t>
  </si>
  <si>
    <t>Marseille ouest DSP</t>
  </si>
  <si>
    <t>CT Marseille</t>
  </si>
  <si>
    <t xml:space="preserve">
Marseille est DSP 
</t>
  </si>
  <si>
    <t>Régie Gémenos</t>
  </si>
  <si>
    <t>Collecte et assainissement 
des eaux usées</t>
  </si>
  <si>
    <t>Régie 
Plan de Cuques</t>
  </si>
  <si>
    <t>Pays Aubagne Etoile</t>
  </si>
  <si>
    <t>Aubagne La Penne
/Huveaune</t>
  </si>
  <si>
    <t>Cuges</t>
  </si>
  <si>
    <t>Auriol</t>
  </si>
  <si>
    <t>St Zacharie</t>
  </si>
  <si>
    <t>Roquevaire</t>
  </si>
  <si>
    <t>Belcodène Cadoliive 
La Bouilladisse La Destrousse 
Peypin St Savournin</t>
  </si>
  <si>
    <t>Territoire de Martigues</t>
  </si>
  <si>
    <t>Martigues St Mitre</t>
  </si>
  <si>
    <t>DSP</t>
  </si>
  <si>
    <t>Début</t>
  </si>
  <si>
    <t>Fin</t>
  </si>
  <si>
    <t>Durée</t>
  </si>
  <si>
    <t>Résultat</t>
  </si>
  <si>
    <t>Eau</t>
  </si>
  <si>
    <t>Assainissement</t>
  </si>
  <si>
    <t>Résultat total</t>
  </si>
  <si>
    <t>SEM</t>
  </si>
  <si>
    <t>SERAMM</t>
  </si>
  <si>
    <t>SAEM</t>
  </si>
  <si>
    <t>SAOM</t>
  </si>
  <si>
    <t>Régie</t>
  </si>
  <si>
    <t>SAUR</t>
  </si>
  <si>
    <t>CEO</t>
  </si>
  <si>
    <t>SEERC</t>
  </si>
  <si>
    <t>SEEERC</t>
  </si>
  <si>
    <t>Regie</t>
  </si>
  <si>
    <t>Agglopole SEM</t>
  </si>
  <si>
    <t>Agglopole SAUR</t>
  </si>
  <si>
    <t>Veolia</t>
  </si>
  <si>
    <t>SUEZ</t>
  </si>
  <si>
    <t>Régies</t>
  </si>
  <si>
    <t>régie</t>
  </si>
  <si>
    <t>Moyenne</t>
  </si>
  <si>
    <t>Médiane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</si>
</sst>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\€"/>
    <numFmt numFmtId="165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Times New Roman"/>
      <family val="2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2" xfId="0" applyBorder="1" applyAlignment="1">
      <alignment wrapText="1"/>
    </xf>
    <xf numFmtId="0" fontId="0" fillId="0" borderId="12" xfId="0" applyBorder="1"/>
    <xf numFmtId="0" fontId="1" fillId="0" borderId="1" xfId="0" applyFont="1" applyBorder="1"/>
    <xf numFmtId="0" fontId="0" fillId="0" borderId="14" xfId="0" applyFill="1" applyBorder="1"/>
    <xf numFmtId="0" fontId="0" fillId="0" borderId="12" xfId="0" applyFill="1" applyBorder="1"/>
    <xf numFmtId="0" fontId="1" fillId="0" borderId="12" xfId="0" applyFont="1" applyFill="1" applyBorder="1"/>
    <xf numFmtId="0" fontId="0" fillId="0" borderId="11" xfId="0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ill="1" applyBorder="1"/>
    <xf numFmtId="0" fontId="6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2" borderId="0" xfId="0" applyFill="1"/>
    <xf numFmtId="0" fontId="0" fillId="2" borderId="17" xfId="0" applyFill="1" applyBorder="1"/>
    <xf numFmtId="0" fontId="0" fillId="2" borderId="0" xfId="0" applyFill="1" applyBorder="1"/>
    <xf numFmtId="0" fontId="0" fillId="2" borderId="14" xfId="0" applyFill="1" applyBorder="1"/>
    <xf numFmtId="0" fontId="0" fillId="2" borderId="12" xfId="0" applyFill="1" applyBorder="1"/>
    <xf numFmtId="4" fontId="0" fillId="2" borderId="0" xfId="0" applyNumberFormat="1" applyFill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2" fontId="0" fillId="0" borderId="1" xfId="0" applyNumberFormat="1" applyBorder="1"/>
    <xf numFmtId="2" fontId="0" fillId="2" borderId="1" xfId="0" applyNumberFormat="1" applyFill="1" applyBorder="1"/>
    <xf numFmtId="0" fontId="6" fillId="0" borderId="0" xfId="0" applyFont="1"/>
    <xf numFmtId="2" fontId="0" fillId="0" borderId="1" xfId="0" applyNumberFormat="1" applyFill="1" applyBorder="1"/>
    <xf numFmtId="4" fontId="0" fillId="0" borderId="0" xfId="0" applyNumberFormat="1" applyFill="1"/>
    <xf numFmtId="0" fontId="0" fillId="3" borderId="0" xfId="0" applyFill="1"/>
    <xf numFmtId="0" fontId="0" fillId="3" borderId="12" xfId="0" applyFill="1" applyBorder="1"/>
    <xf numFmtId="0" fontId="0" fillId="3" borderId="14" xfId="0" applyFill="1" applyBorder="1"/>
    <xf numFmtId="2" fontId="0" fillId="3" borderId="1" xfId="0" applyNumberFormat="1" applyFill="1" applyBorder="1"/>
    <xf numFmtId="4" fontId="0" fillId="3" borderId="0" xfId="0" applyNumberFormat="1" applyFill="1"/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0" xfId="0" applyFont="1" applyFill="1" applyBorder="1"/>
    <xf numFmtId="0" fontId="0" fillId="2" borderId="0" xfId="0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165" fontId="0" fillId="0" borderId="0" xfId="0" applyNumberFormat="1"/>
    <xf numFmtId="0" fontId="0" fillId="0" borderId="0" xfId="0" applyNumberFormat="1"/>
    <xf numFmtId="0" fontId="0" fillId="0" borderId="0" xfId="0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0" fillId="4" borderId="0" xfId="0" applyFill="1" applyBorder="1"/>
    <xf numFmtId="0" fontId="5" fillId="4" borderId="17" xfId="0" applyFont="1" applyFill="1" applyBorder="1" applyAlignment="1">
      <alignment horizontal="center"/>
    </xf>
    <xf numFmtId="0" fontId="0" fillId="4" borderId="0" xfId="0" applyFill="1" applyBorder="1" applyAlignment="1">
      <alignment wrapText="1"/>
    </xf>
    <xf numFmtId="0" fontId="0" fillId="4" borderId="0" xfId="0" applyFill="1"/>
    <xf numFmtId="2" fontId="0" fillId="4" borderId="1" xfId="0" applyNumberFormat="1" applyFill="1" applyBorder="1"/>
    <xf numFmtId="0" fontId="0" fillId="4" borderId="12" xfId="0" applyFill="1" applyBorder="1"/>
    <xf numFmtId="0" fontId="0" fillId="4" borderId="14" xfId="0" applyFill="1" applyBorder="1"/>
    <xf numFmtId="0" fontId="0" fillId="4" borderId="1" xfId="0" applyFill="1" applyBorder="1"/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0" fontId="0" fillId="4" borderId="16" xfId="0" applyFill="1" applyBorder="1"/>
    <xf numFmtId="0" fontId="0" fillId="4" borderId="10" xfId="0" applyFill="1" applyBorder="1"/>
    <xf numFmtId="0" fontId="0" fillId="4" borderId="6" xfId="0" applyFill="1" applyBorder="1"/>
    <xf numFmtId="0" fontId="0" fillId="4" borderId="17" xfId="0" applyFill="1" applyBorder="1"/>
    <xf numFmtId="0" fontId="0" fillId="4" borderId="15" xfId="0" applyFill="1" applyBorder="1"/>
    <xf numFmtId="164" fontId="3" fillId="4" borderId="13" xfId="0" applyNumberFormat="1" applyFont="1" applyFill="1" applyBorder="1" applyAlignment="1">
      <alignment horizontal="right" vertical="top" shrinkToFit="1"/>
    </xf>
    <xf numFmtId="0" fontId="4" fillId="4" borderId="13" xfId="0" applyFont="1" applyFill="1" applyBorder="1" applyAlignment="1">
      <alignment horizontal="right" vertical="top" wrapText="1"/>
    </xf>
    <xf numFmtId="0" fontId="4" fillId="4" borderId="13" xfId="0" applyFont="1" applyFill="1" applyBorder="1" applyAlignment="1">
      <alignment horizontal="righ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60960</xdr:colOff>
      <xdr:row>20</xdr:row>
      <xdr:rowOff>0</xdr:rowOff>
    </xdr:from>
    <xdr:to>
      <xdr:col>32</xdr:col>
      <xdr:colOff>342900</xdr:colOff>
      <xdr:row>22</xdr:row>
      <xdr:rowOff>129540</xdr:rowOff>
    </xdr:to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23D18172-E02E-45B7-BD54-B87459AF676D}"/>
            </a:ext>
          </a:extLst>
        </xdr:cNvPr>
        <xdr:cNvSpPr txBox="1"/>
      </xdr:nvSpPr>
      <xdr:spPr>
        <a:xfrm>
          <a:off x="19591020" y="4389120"/>
          <a:ext cx="662178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Sur l'ensemble du territoire d'Aix, les sociétés en DSP eau affichent une perte consolidée de 2 714 982 €</a:t>
          </a:r>
        </a:p>
        <a:p>
          <a:r>
            <a:rPr lang="fr-FR" sz="1100"/>
            <a:t>Assainissement, une perte de 1 628 808 €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"/>
  <sheetViews>
    <sheetView tabSelected="1" topLeftCell="A11" workbookViewId="0">
      <pane xSplit="3" topLeftCell="AT1" activePane="topRight" state="frozen"/>
      <selection pane="topRight" activeCell="BD29" sqref="BD29"/>
    </sheetView>
  </sheetViews>
  <sheetFormatPr baseColWidth="10" defaultRowHeight="14" x14ac:dyDescent="0"/>
  <cols>
    <col min="1" max="1" width="22.5" customWidth="1"/>
    <col min="2" max="2" width="16.5" customWidth="1"/>
    <col min="4" max="4" width="13.33203125" customWidth="1"/>
    <col min="5" max="5" width="11.1640625" customWidth="1"/>
    <col min="6" max="6" width="12.83203125" customWidth="1"/>
    <col min="8" max="8" width="13.6640625" customWidth="1"/>
    <col min="9" max="9" width="12.6640625" customWidth="1"/>
    <col min="10" max="10" width="9.6640625" customWidth="1"/>
    <col min="11" max="11" width="9.83203125" customWidth="1"/>
    <col min="12" max="12" width="8" customWidth="1"/>
    <col min="13" max="13" width="9.5" customWidth="1"/>
    <col min="14" max="14" width="12.83203125" customWidth="1"/>
    <col min="15" max="15" width="14.83203125" customWidth="1"/>
    <col min="16" max="16" width="13.83203125" customWidth="1"/>
    <col min="17" max="17" width="6.83203125" customWidth="1"/>
    <col min="18" max="18" width="10.5" customWidth="1"/>
    <col min="19" max="19" width="10.83203125" customWidth="1"/>
    <col min="20" max="20" width="10.1640625" customWidth="1"/>
    <col min="21" max="21" width="13.6640625" customWidth="1"/>
    <col min="23" max="23" width="8.83203125" customWidth="1"/>
    <col min="27" max="27" width="9.6640625" customWidth="1"/>
    <col min="28" max="28" width="13" customWidth="1"/>
    <col min="44" max="44" width="17.5" customWidth="1"/>
    <col min="45" max="45" width="17.6640625" customWidth="1"/>
    <col min="46" max="46" width="17.5" customWidth="1"/>
    <col min="47" max="47" width="13.5" customWidth="1"/>
    <col min="49" max="49" width="17.1640625" customWidth="1"/>
    <col min="54" max="54" width="20.1640625" customWidth="1"/>
  </cols>
  <sheetData>
    <row r="1" spans="1:58" ht="28">
      <c r="A1" s="7"/>
      <c r="B1" s="8"/>
      <c r="C1" s="9"/>
      <c r="D1" s="1" t="s">
        <v>0</v>
      </c>
      <c r="E1" s="1"/>
      <c r="F1" s="4"/>
      <c r="G1" s="3"/>
      <c r="H1" s="2" t="s">
        <v>31</v>
      </c>
      <c r="I1" t="s">
        <v>32</v>
      </c>
      <c r="N1" s="45"/>
      <c r="O1" s="45"/>
      <c r="P1" s="45"/>
      <c r="AE1" s="45"/>
      <c r="AF1" s="45"/>
      <c r="AR1" s="33" t="s">
        <v>73</v>
      </c>
      <c r="AU1" s="45"/>
      <c r="AW1" t="s">
        <v>78</v>
      </c>
      <c r="BA1" s="45"/>
      <c r="BC1" s="45" t="s">
        <v>85</v>
      </c>
    </row>
    <row r="2" spans="1:58" ht="30" customHeight="1">
      <c r="A2" s="6"/>
      <c r="B2" s="11"/>
      <c r="C2" s="10"/>
      <c r="D2" s="70" t="s">
        <v>16</v>
      </c>
      <c r="E2" s="70" t="s">
        <v>17</v>
      </c>
      <c r="F2" s="70" t="s">
        <v>18</v>
      </c>
      <c r="G2" s="70" t="s">
        <v>19</v>
      </c>
      <c r="H2" s="71"/>
      <c r="I2" s="24" t="s">
        <v>33</v>
      </c>
      <c r="J2" s="24" t="s">
        <v>34</v>
      </c>
      <c r="K2" s="24" t="s">
        <v>35</v>
      </c>
      <c r="L2" s="24" t="s">
        <v>36</v>
      </c>
      <c r="M2" s="25" t="s">
        <v>41</v>
      </c>
      <c r="N2" s="25" t="s">
        <v>37</v>
      </c>
      <c r="O2" s="25" t="s">
        <v>38</v>
      </c>
      <c r="P2" s="25" t="s">
        <v>39</v>
      </c>
      <c r="Q2" s="24" t="s">
        <v>40</v>
      </c>
      <c r="R2" s="60" t="s">
        <v>42</v>
      </c>
      <c r="S2" s="60" t="s">
        <v>43</v>
      </c>
      <c r="T2" s="60" t="s">
        <v>44</v>
      </c>
      <c r="U2" s="61" t="s">
        <v>45</v>
      </c>
      <c r="V2" s="60" t="s">
        <v>46</v>
      </c>
      <c r="W2" s="60" t="s">
        <v>47</v>
      </c>
      <c r="X2" s="60" t="s">
        <v>48</v>
      </c>
      <c r="Y2" s="60" t="s">
        <v>49</v>
      </c>
      <c r="Z2" s="60" t="s">
        <v>50</v>
      </c>
      <c r="AA2" s="60" t="s">
        <v>51</v>
      </c>
      <c r="AB2" s="60" t="s">
        <v>52</v>
      </c>
      <c r="AC2" s="62" t="s">
        <v>53</v>
      </c>
      <c r="AD2" s="63" t="s">
        <v>54</v>
      </c>
      <c r="AE2" s="63" t="s">
        <v>55</v>
      </c>
      <c r="AF2" s="63" t="s">
        <v>56</v>
      </c>
      <c r="AG2" s="63" t="s">
        <v>57</v>
      </c>
      <c r="AH2" s="63" t="s">
        <v>58</v>
      </c>
      <c r="AI2" s="63" t="s">
        <v>59</v>
      </c>
      <c r="AJ2" s="63" t="s">
        <v>60</v>
      </c>
      <c r="AK2" s="63" t="s">
        <v>61</v>
      </c>
      <c r="AL2" s="63" t="s">
        <v>62</v>
      </c>
      <c r="AM2" s="63" t="s">
        <v>63</v>
      </c>
      <c r="AN2" s="63" t="s">
        <v>64</v>
      </c>
      <c r="AO2" s="63" t="s">
        <v>65</v>
      </c>
      <c r="AP2" s="63" t="s">
        <v>66</v>
      </c>
      <c r="AQ2" s="63" t="s">
        <v>67</v>
      </c>
      <c r="AR2" s="64" t="s">
        <v>74</v>
      </c>
      <c r="AS2" s="65" t="s">
        <v>71</v>
      </c>
      <c r="AT2" s="62" t="s">
        <v>72</v>
      </c>
      <c r="AU2" s="28" t="s">
        <v>75</v>
      </c>
      <c r="AV2" s="49" t="s">
        <v>77</v>
      </c>
      <c r="AW2" s="46" t="s">
        <v>79</v>
      </c>
      <c r="AX2" t="s">
        <v>80</v>
      </c>
      <c r="AY2" s="45" t="s">
        <v>81</v>
      </c>
      <c r="AZ2" s="45" t="s">
        <v>82</v>
      </c>
      <c r="BA2" s="45" t="s">
        <v>83</v>
      </c>
      <c r="BB2" s="47" t="s">
        <v>84</v>
      </c>
      <c r="BC2" s="48" t="s">
        <v>86</v>
      </c>
      <c r="BD2" s="37"/>
      <c r="BE2" s="37"/>
      <c r="BF2" s="37"/>
    </row>
    <row r="3" spans="1:58">
      <c r="A3" s="4" t="s">
        <v>1</v>
      </c>
      <c r="B3" s="5"/>
      <c r="C3" s="5"/>
      <c r="D3" s="72"/>
      <c r="E3" s="73"/>
      <c r="F3" s="74"/>
      <c r="G3" s="75"/>
      <c r="H3" s="65"/>
      <c r="I3" s="26"/>
      <c r="J3" s="26"/>
      <c r="K3" s="26"/>
      <c r="L3" s="26"/>
      <c r="M3" s="26"/>
      <c r="N3" s="28"/>
      <c r="O3" s="28"/>
      <c r="P3" s="28"/>
      <c r="Q3" s="26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2"/>
      <c r="AF3" s="62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28"/>
      <c r="AV3" s="26"/>
      <c r="BC3" s="28"/>
    </row>
    <row r="4" spans="1:58">
      <c r="A4" s="1" t="s">
        <v>2</v>
      </c>
      <c r="B4" s="4" t="s">
        <v>4</v>
      </c>
      <c r="C4" s="3"/>
      <c r="D4" s="69">
        <v>32.479999999999997</v>
      </c>
      <c r="E4" s="69">
        <v>19.7</v>
      </c>
      <c r="F4" s="69">
        <v>19.34</v>
      </c>
      <c r="G4" s="76">
        <v>26.82</v>
      </c>
      <c r="H4" s="77">
        <v>0</v>
      </c>
      <c r="I4" s="26"/>
      <c r="J4" s="26"/>
      <c r="K4" s="26"/>
      <c r="L4" s="26"/>
      <c r="M4" s="26"/>
      <c r="N4" s="28"/>
      <c r="O4" s="28"/>
      <c r="P4" s="28"/>
      <c r="Q4" s="26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2"/>
      <c r="AF4" s="62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>
        <v>11.55</v>
      </c>
      <c r="AS4" s="65">
        <v>11.55</v>
      </c>
      <c r="AT4" s="65">
        <v>11.55</v>
      </c>
      <c r="AU4" s="28"/>
      <c r="AV4" s="26"/>
      <c r="AX4">
        <v>84.46</v>
      </c>
      <c r="AY4">
        <v>96.1</v>
      </c>
      <c r="AZ4">
        <v>46.32</v>
      </c>
      <c r="BA4" s="45">
        <v>32</v>
      </c>
      <c r="BB4">
        <v>47.86</v>
      </c>
      <c r="BC4" s="28">
        <v>43.6905</v>
      </c>
    </row>
    <row r="5" spans="1:58">
      <c r="A5" s="1"/>
      <c r="B5" s="4" t="s">
        <v>5</v>
      </c>
      <c r="C5" s="3"/>
      <c r="D5" s="69">
        <v>0.58260000000000001</v>
      </c>
      <c r="E5" s="69">
        <v>0.56969999999999998</v>
      </c>
      <c r="F5" s="69">
        <v>0.63660000000000005</v>
      </c>
      <c r="G5" s="69">
        <v>0.48280000000000001</v>
      </c>
      <c r="H5" s="78" t="s">
        <v>21</v>
      </c>
      <c r="I5" s="26"/>
      <c r="J5" s="26"/>
      <c r="K5" s="26"/>
      <c r="L5" s="26"/>
      <c r="M5" s="26"/>
      <c r="N5" s="28"/>
      <c r="O5" s="28"/>
      <c r="P5" s="28"/>
      <c r="Q5" s="26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2"/>
      <c r="AF5" s="62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>
        <v>153.77000000000001</v>
      </c>
      <c r="AS5" s="65">
        <v>153.77000000000001</v>
      </c>
      <c r="AT5" s="65">
        <v>153.77000000000001</v>
      </c>
      <c r="AU5" s="28"/>
      <c r="AV5" s="26"/>
      <c r="AW5">
        <v>152.9</v>
      </c>
      <c r="AX5">
        <v>139.82</v>
      </c>
      <c r="AY5">
        <v>60.56</v>
      </c>
      <c r="AZ5">
        <v>93.74</v>
      </c>
      <c r="BA5" s="45">
        <v>96.4</v>
      </c>
      <c r="BB5">
        <v>150.6</v>
      </c>
      <c r="BC5" s="28">
        <v>72.203999999999994</v>
      </c>
    </row>
    <row r="6" spans="1:58">
      <c r="A6" s="1" t="s">
        <v>68</v>
      </c>
      <c r="B6" s="1" t="s">
        <v>6</v>
      </c>
      <c r="C6" s="1"/>
      <c r="D6" s="69">
        <v>0</v>
      </c>
      <c r="E6" s="69">
        <v>0</v>
      </c>
      <c r="F6" s="69">
        <v>0</v>
      </c>
      <c r="G6" s="69">
        <v>0</v>
      </c>
      <c r="H6" s="77">
        <v>0</v>
      </c>
      <c r="I6" s="27">
        <v>29.12</v>
      </c>
      <c r="J6" s="28">
        <v>30</v>
      </c>
      <c r="K6" s="28">
        <v>47.86</v>
      </c>
      <c r="L6" s="28">
        <v>47.86</v>
      </c>
      <c r="M6" s="28">
        <v>12.4</v>
      </c>
      <c r="N6" s="28"/>
      <c r="O6" s="28"/>
      <c r="P6" s="28"/>
      <c r="Q6" s="28">
        <v>64.5</v>
      </c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5"/>
      <c r="AH6" s="65"/>
      <c r="AI6" s="65"/>
      <c r="AJ6" s="65"/>
      <c r="AK6" s="62"/>
      <c r="AL6" s="65"/>
      <c r="AM6" s="65"/>
      <c r="AN6" s="65"/>
      <c r="AO6" s="65"/>
      <c r="AP6" s="65"/>
      <c r="AQ6" s="65"/>
      <c r="AR6" s="65"/>
      <c r="AS6" s="65"/>
      <c r="AT6" s="65"/>
      <c r="AU6" s="28"/>
      <c r="AV6" s="26">
        <v>35.729999999999997</v>
      </c>
      <c r="AZ6">
        <v>10</v>
      </c>
      <c r="BA6" s="45"/>
      <c r="BC6" s="28"/>
    </row>
    <row r="7" spans="1:58">
      <c r="A7" s="1"/>
      <c r="B7" s="4" t="s">
        <v>5</v>
      </c>
      <c r="C7" s="3"/>
      <c r="D7" s="69">
        <v>0.35</v>
      </c>
      <c r="E7" s="69">
        <v>0.47</v>
      </c>
      <c r="F7" s="69">
        <v>0.55000000000000004</v>
      </c>
      <c r="G7" s="69">
        <v>0.41</v>
      </c>
      <c r="H7" s="78" t="s">
        <v>22</v>
      </c>
      <c r="I7" s="27">
        <v>106.57</v>
      </c>
      <c r="J7" s="28">
        <v>122.71</v>
      </c>
      <c r="K7" s="28">
        <v>150.6</v>
      </c>
      <c r="L7" s="28">
        <v>150.6</v>
      </c>
      <c r="M7" s="28">
        <v>124.8</v>
      </c>
      <c r="N7" s="28"/>
      <c r="O7" s="28"/>
      <c r="P7" s="28"/>
      <c r="Q7" s="28">
        <v>205.2</v>
      </c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2"/>
      <c r="AF7" s="62"/>
      <c r="AG7" s="65"/>
      <c r="AH7" s="65"/>
      <c r="AI7" s="65"/>
      <c r="AJ7" s="65"/>
      <c r="AK7" s="62"/>
      <c r="AL7" s="65"/>
      <c r="AM7" s="65"/>
      <c r="AN7" s="65"/>
      <c r="AO7" s="65"/>
      <c r="AP7" s="65"/>
      <c r="AQ7" s="65"/>
      <c r="AR7" s="65">
        <v>19.239999999999998</v>
      </c>
      <c r="AS7" s="65">
        <v>19.239999999999998</v>
      </c>
      <c r="AT7" s="65">
        <v>19.239999999999998</v>
      </c>
      <c r="AU7" s="28">
        <v>54.75</v>
      </c>
      <c r="AV7" s="26">
        <v>120.02</v>
      </c>
      <c r="AY7">
        <v>38.94</v>
      </c>
      <c r="AZ7">
        <v>36</v>
      </c>
      <c r="BA7" s="45"/>
      <c r="BC7" s="28"/>
    </row>
    <row r="8" spans="1:58">
      <c r="A8" s="1" t="s">
        <v>3</v>
      </c>
      <c r="B8" s="1" t="s">
        <v>7</v>
      </c>
      <c r="C8" s="1"/>
      <c r="D8" s="69">
        <v>0.27</v>
      </c>
      <c r="E8" s="69">
        <v>0.27</v>
      </c>
      <c r="F8" s="69">
        <v>0.27</v>
      </c>
      <c r="G8" s="69">
        <v>0.27</v>
      </c>
      <c r="H8" s="78" t="s">
        <v>23</v>
      </c>
      <c r="I8" s="27">
        <v>32.4</v>
      </c>
      <c r="J8" s="28">
        <v>32.4</v>
      </c>
      <c r="K8" s="28">
        <v>32.4</v>
      </c>
      <c r="L8" s="28">
        <v>32.4</v>
      </c>
      <c r="M8" s="28">
        <v>32.4</v>
      </c>
      <c r="N8" s="28"/>
      <c r="O8" s="28"/>
      <c r="P8" s="28"/>
      <c r="Q8" s="28">
        <v>32.4</v>
      </c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2"/>
      <c r="AF8" s="62"/>
      <c r="AG8" s="65"/>
      <c r="AH8" s="65"/>
      <c r="AI8" s="65"/>
      <c r="AJ8" s="65"/>
      <c r="AK8" s="62"/>
      <c r="AL8" s="65"/>
      <c r="AM8" s="65"/>
      <c r="AN8" s="65"/>
      <c r="AO8" s="65"/>
      <c r="AP8" s="65"/>
      <c r="AQ8" s="65"/>
      <c r="AR8" s="65">
        <v>32.4</v>
      </c>
      <c r="AS8" s="65">
        <v>32.4</v>
      </c>
      <c r="AT8" s="65">
        <v>32.4</v>
      </c>
      <c r="AU8" s="28">
        <v>32.4</v>
      </c>
      <c r="AV8" s="26">
        <v>32.4</v>
      </c>
      <c r="AW8">
        <v>32.4</v>
      </c>
      <c r="AX8">
        <v>32.4</v>
      </c>
      <c r="AY8">
        <v>32.4</v>
      </c>
      <c r="AZ8">
        <v>32.4</v>
      </c>
      <c r="BA8" s="45">
        <v>32.4</v>
      </c>
      <c r="BB8">
        <v>32.4</v>
      </c>
      <c r="BC8" s="28">
        <v>34.799999999999997</v>
      </c>
    </row>
    <row r="9" spans="1:58">
      <c r="A9" s="1"/>
      <c r="B9" s="1" t="s">
        <v>8</v>
      </c>
      <c r="C9" s="1"/>
      <c r="D9" s="69">
        <v>0.05</v>
      </c>
      <c r="E9" s="69">
        <v>2.5000000000000001E-2</v>
      </c>
      <c r="F9" s="69">
        <v>2.5000000000000001E-2</v>
      </c>
      <c r="G9" s="69">
        <v>5.1999999999999998E-2</v>
      </c>
      <c r="H9" s="78" t="s">
        <v>24</v>
      </c>
      <c r="I9" s="27">
        <v>4.9000000000000004</v>
      </c>
      <c r="J9" s="28">
        <v>4.9000000000000004</v>
      </c>
      <c r="K9" s="26"/>
      <c r="L9" s="26"/>
      <c r="M9" s="28">
        <v>4.9000000000000004</v>
      </c>
      <c r="N9" s="28"/>
      <c r="O9" s="28"/>
      <c r="P9" s="28"/>
      <c r="Q9" s="28">
        <v>7.2</v>
      </c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2"/>
      <c r="AF9" s="62"/>
      <c r="AG9" s="65"/>
      <c r="AH9" s="65"/>
      <c r="AI9" s="65"/>
      <c r="AJ9" s="65"/>
      <c r="AK9" s="62"/>
      <c r="AL9" s="65"/>
      <c r="AM9" s="65"/>
      <c r="AN9" s="65"/>
      <c r="AO9" s="65"/>
      <c r="AP9" s="65"/>
      <c r="AQ9" s="65"/>
      <c r="AR9" s="65">
        <v>5.41</v>
      </c>
      <c r="AS9" s="65">
        <v>5.41</v>
      </c>
      <c r="AT9" s="65">
        <v>5.41</v>
      </c>
      <c r="AU9" s="28">
        <v>6.38</v>
      </c>
      <c r="AV9" s="26">
        <v>4.91</v>
      </c>
      <c r="AW9">
        <v>6.36</v>
      </c>
      <c r="AX9">
        <v>10.72</v>
      </c>
      <c r="AY9">
        <v>9.36</v>
      </c>
      <c r="BA9" s="45">
        <v>5.59</v>
      </c>
      <c r="BC9" s="28">
        <v>10.84</v>
      </c>
    </row>
    <row r="10" spans="1:58">
      <c r="A10" s="1"/>
      <c r="B10" s="4" t="s">
        <v>10</v>
      </c>
      <c r="C10" s="3"/>
      <c r="D10" s="69">
        <v>182.792</v>
      </c>
      <c r="E10" s="69">
        <v>179.87</v>
      </c>
      <c r="F10" s="69">
        <v>197.13030000000001</v>
      </c>
      <c r="G10" s="69">
        <v>169.35380000000001</v>
      </c>
      <c r="H10" s="78" t="s">
        <v>25</v>
      </c>
      <c r="I10" s="26">
        <f>SUM(I6:I9)</f>
        <v>172.99</v>
      </c>
      <c r="J10" s="26">
        <f>SUM(J6:J9)</f>
        <v>190.01</v>
      </c>
      <c r="K10" s="26">
        <v>230.86</v>
      </c>
      <c r="L10" s="26">
        <f>SUM(L6:L9)</f>
        <v>230.85999999999999</v>
      </c>
      <c r="M10" s="26">
        <f>SUM(M6:M9)</f>
        <v>174.5</v>
      </c>
      <c r="N10" s="28">
        <v>157.15</v>
      </c>
      <c r="O10" s="28">
        <v>158.81</v>
      </c>
      <c r="P10" s="28">
        <v>157.15</v>
      </c>
      <c r="Q10" s="26">
        <f>SUM(Q6:Q9)</f>
        <v>309.29999999999995</v>
      </c>
      <c r="R10" s="65">
        <v>298.5</v>
      </c>
      <c r="S10" s="65">
        <v>180.5</v>
      </c>
      <c r="T10" s="65">
        <v>317.61</v>
      </c>
      <c r="U10" s="65">
        <v>250.33</v>
      </c>
      <c r="V10" s="65">
        <v>243.39</v>
      </c>
      <c r="W10" s="65">
        <v>312.45999999999998</v>
      </c>
      <c r="X10" s="65">
        <v>242.14</v>
      </c>
      <c r="Y10" s="65">
        <v>242.84</v>
      </c>
      <c r="Z10" s="65">
        <v>244.1</v>
      </c>
      <c r="AA10" s="65">
        <v>240.43</v>
      </c>
      <c r="AB10" s="65">
        <v>187.88</v>
      </c>
      <c r="AC10" s="65">
        <v>191.3</v>
      </c>
      <c r="AD10" s="65">
        <v>268.81</v>
      </c>
      <c r="AE10" s="62">
        <v>154.33000000000001</v>
      </c>
      <c r="AF10" s="62">
        <v>160</v>
      </c>
      <c r="AG10" s="65">
        <v>237.19</v>
      </c>
      <c r="AH10" s="65">
        <v>193.69</v>
      </c>
      <c r="AI10" s="65">
        <v>217.78</v>
      </c>
      <c r="AJ10" s="65">
        <v>221.87</v>
      </c>
      <c r="AK10" s="65">
        <v>169.18</v>
      </c>
      <c r="AL10" s="65">
        <v>337.86</v>
      </c>
      <c r="AM10" s="65">
        <v>267.26</v>
      </c>
      <c r="AN10" s="65">
        <v>209.31</v>
      </c>
      <c r="AO10" s="65">
        <v>311.48</v>
      </c>
      <c r="AP10" s="65">
        <v>271.08</v>
      </c>
      <c r="AQ10" s="65">
        <v>190.74</v>
      </c>
      <c r="AR10" s="65">
        <f t="shared" ref="AR10:BC10" si="0">SUM(AR4:AR9)</f>
        <v>222.37000000000003</v>
      </c>
      <c r="AS10" s="65">
        <f t="shared" si="0"/>
        <v>222.37000000000003</v>
      </c>
      <c r="AT10" s="65">
        <f t="shared" si="0"/>
        <v>222.37000000000003</v>
      </c>
      <c r="AU10" s="28">
        <f t="shared" si="0"/>
        <v>93.53</v>
      </c>
      <c r="AV10" s="26">
        <f t="shared" si="0"/>
        <v>193.06</v>
      </c>
      <c r="AW10" s="34">
        <f t="shared" si="0"/>
        <v>191.66000000000003</v>
      </c>
      <c r="AX10" s="34">
        <f t="shared" si="0"/>
        <v>267.39999999999998</v>
      </c>
      <c r="AY10" s="34">
        <f t="shared" si="0"/>
        <v>237.36</v>
      </c>
      <c r="AZ10" s="34">
        <f t="shared" si="0"/>
        <v>218.46</v>
      </c>
      <c r="BA10" s="23">
        <f t="shared" si="0"/>
        <v>166.39000000000001</v>
      </c>
      <c r="BB10" s="34">
        <f t="shared" si="0"/>
        <v>230.85999999999999</v>
      </c>
      <c r="BC10" s="28">
        <f t="shared" si="0"/>
        <v>161.53450000000001</v>
      </c>
    </row>
    <row r="11" spans="1:58">
      <c r="A11" s="1"/>
      <c r="B11" s="4" t="s">
        <v>9</v>
      </c>
      <c r="C11" s="3"/>
      <c r="D11" s="69">
        <v>10.053000000000001</v>
      </c>
      <c r="E11" s="69">
        <v>9.8927999999999994</v>
      </c>
      <c r="F11" s="69">
        <v>10.8422</v>
      </c>
      <c r="G11" s="69">
        <v>9.3145000000000007</v>
      </c>
      <c r="H11" s="78" t="s">
        <v>26</v>
      </c>
      <c r="I11" s="27">
        <v>9.51</v>
      </c>
      <c r="J11" s="28">
        <v>10.45</v>
      </c>
      <c r="K11" s="26">
        <f t="shared" ref="K11:BC11" si="1">K10*0.055</f>
        <v>12.6973</v>
      </c>
      <c r="L11" s="26">
        <f t="shared" si="1"/>
        <v>12.697299999999998</v>
      </c>
      <c r="M11" s="26">
        <f t="shared" si="1"/>
        <v>9.5975000000000001</v>
      </c>
      <c r="N11" s="28">
        <f t="shared" si="1"/>
        <v>8.6432500000000001</v>
      </c>
      <c r="O11" s="28">
        <f t="shared" si="1"/>
        <v>8.7345500000000005</v>
      </c>
      <c r="P11" s="28">
        <f t="shared" si="1"/>
        <v>8.6432500000000001</v>
      </c>
      <c r="Q11" s="26">
        <f t="shared" si="1"/>
        <v>17.011499999999998</v>
      </c>
      <c r="R11" s="65">
        <f t="shared" si="1"/>
        <v>16.4175</v>
      </c>
      <c r="S11" s="65">
        <f t="shared" si="1"/>
        <v>9.9275000000000002</v>
      </c>
      <c r="T11" s="65">
        <f t="shared" si="1"/>
        <v>17.46855</v>
      </c>
      <c r="U11" s="65">
        <f t="shared" si="1"/>
        <v>13.76815</v>
      </c>
      <c r="V11" s="65">
        <f t="shared" si="1"/>
        <v>13.38645</v>
      </c>
      <c r="W11" s="65">
        <f t="shared" si="1"/>
        <v>17.185299999999998</v>
      </c>
      <c r="X11" s="65">
        <f t="shared" si="1"/>
        <v>13.317699999999999</v>
      </c>
      <c r="Y11" s="65">
        <f t="shared" si="1"/>
        <v>13.356199999999999</v>
      </c>
      <c r="Z11" s="65">
        <f t="shared" si="1"/>
        <v>13.4255</v>
      </c>
      <c r="AA11" s="65">
        <f t="shared" si="1"/>
        <v>13.223650000000001</v>
      </c>
      <c r="AB11" s="65">
        <f t="shared" si="1"/>
        <v>10.333399999999999</v>
      </c>
      <c r="AC11" s="65">
        <f t="shared" si="1"/>
        <v>10.521500000000001</v>
      </c>
      <c r="AD11" s="65">
        <f t="shared" si="1"/>
        <v>14.784549999999999</v>
      </c>
      <c r="AE11" s="62">
        <f t="shared" si="1"/>
        <v>8.488150000000001</v>
      </c>
      <c r="AF11" s="62">
        <f t="shared" si="1"/>
        <v>8.8000000000000007</v>
      </c>
      <c r="AG11" s="65">
        <f t="shared" si="1"/>
        <v>13.045450000000001</v>
      </c>
      <c r="AH11" s="65">
        <f t="shared" si="1"/>
        <v>10.652950000000001</v>
      </c>
      <c r="AI11" s="65">
        <f t="shared" si="1"/>
        <v>11.9779</v>
      </c>
      <c r="AJ11" s="65">
        <f t="shared" si="1"/>
        <v>12.20285</v>
      </c>
      <c r="AK11" s="62">
        <f t="shared" si="1"/>
        <v>9.3048999999999999</v>
      </c>
      <c r="AL11" s="65">
        <f t="shared" si="1"/>
        <v>18.5823</v>
      </c>
      <c r="AM11" s="65">
        <f t="shared" si="1"/>
        <v>14.699299999999999</v>
      </c>
      <c r="AN11" s="65">
        <f t="shared" si="1"/>
        <v>11.51205</v>
      </c>
      <c r="AO11" s="65">
        <f t="shared" si="1"/>
        <v>17.131400000000003</v>
      </c>
      <c r="AP11" s="65">
        <f t="shared" si="1"/>
        <v>14.9094</v>
      </c>
      <c r="AQ11" s="65">
        <f t="shared" si="1"/>
        <v>10.4907</v>
      </c>
      <c r="AR11" s="65">
        <f t="shared" si="1"/>
        <v>12.230350000000001</v>
      </c>
      <c r="AS11" s="65">
        <f t="shared" si="1"/>
        <v>12.230350000000001</v>
      </c>
      <c r="AT11" s="65">
        <f t="shared" si="1"/>
        <v>12.230350000000001</v>
      </c>
      <c r="AU11" s="28">
        <f t="shared" si="1"/>
        <v>5.1441499999999998</v>
      </c>
      <c r="AV11" s="26">
        <f t="shared" si="1"/>
        <v>10.6183</v>
      </c>
      <c r="AW11" s="34">
        <f t="shared" si="1"/>
        <v>10.541300000000001</v>
      </c>
      <c r="AX11" s="34">
        <f t="shared" si="1"/>
        <v>14.706999999999999</v>
      </c>
      <c r="AY11" s="34">
        <f t="shared" si="1"/>
        <v>13.0548</v>
      </c>
      <c r="AZ11" s="34">
        <f t="shared" si="1"/>
        <v>12.0153</v>
      </c>
      <c r="BA11" s="23">
        <f t="shared" si="1"/>
        <v>9.1514500000000005</v>
      </c>
      <c r="BB11" s="34">
        <f t="shared" si="1"/>
        <v>12.697299999999998</v>
      </c>
      <c r="BC11" s="28">
        <f t="shared" si="1"/>
        <v>8.8843975000000004</v>
      </c>
    </row>
    <row r="12" spans="1:58">
      <c r="A12" s="1"/>
      <c r="B12" s="1" t="s">
        <v>11</v>
      </c>
      <c r="C12" s="12"/>
      <c r="D12" s="69">
        <f>D10+D11</f>
        <v>192.845</v>
      </c>
      <c r="E12" s="69">
        <f>E10+E11</f>
        <v>189.7628</v>
      </c>
      <c r="F12" s="69">
        <f>F10+F11</f>
        <v>207.9725</v>
      </c>
      <c r="G12" s="69">
        <f>G10+G11</f>
        <v>178.66830000000002</v>
      </c>
      <c r="H12" s="68">
        <f>H10+H11</f>
        <v>259.95</v>
      </c>
      <c r="I12" s="29">
        <f t="shared" ref="I12:BC12" si="2">SUM(I10:I11)</f>
        <v>182.5</v>
      </c>
      <c r="J12" s="29">
        <f t="shared" si="2"/>
        <v>200.45999999999998</v>
      </c>
      <c r="K12" s="26">
        <f t="shared" si="2"/>
        <v>243.55730000000003</v>
      </c>
      <c r="L12" s="26">
        <f t="shared" si="2"/>
        <v>243.5573</v>
      </c>
      <c r="M12" s="26">
        <f t="shared" si="2"/>
        <v>184.0975</v>
      </c>
      <c r="N12" s="28">
        <f t="shared" si="2"/>
        <v>165.79325</v>
      </c>
      <c r="O12" s="28">
        <f t="shared" si="2"/>
        <v>167.54455000000002</v>
      </c>
      <c r="P12" s="28">
        <f t="shared" si="2"/>
        <v>165.79325</v>
      </c>
      <c r="Q12" s="26">
        <f t="shared" si="2"/>
        <v>326.31149999999997</v>
      </c>
      <c r="R12" s="65">
        <f t="shared" si="2"/>
        <v>314.91750000000002</v>
      </c>
      <c r="S12" s="65">
        <f t="shared" si="2"/>
        <v>190.42750000000001</v>
      </c>
      <c r="T12" s="65">
        <f t="shared" si="2"/>
        <v>335.07855000000001</v>
      </c>
      <c r="U12" s="65">
        <f t="shared" si="2"/>
        <v>264.09815000000003</v>
      </c>
      <c r="V12" s="65">
        <f t="shared" si="2"/>
        <v>256.77645000000001</v>
      </c>
      <c r="W12" s="65">
        <f t="shared" si="2"/>
        <v>329.64529999999996</v>
      </c>
      <c r="X12" s="65">
        <f t="shared" si="2"/>
        <v>255.45769999999999</v>
      </c>
      <c r="Y12" s="65">
        <f t="shared" si="2"/>
        <v>256.19619999999998</v>
      </c>
      <c r="Z12" s="65">
        <f t="shared" si="2"/>
        <v>257.52549999999997</v>
      </c>
      <c r="AA12" s="65">
        <f t="shared" si="2"/>
        <v>253.65365</v>
      </c>
      <c r="AB12" s="65">
        <f t="shared" si="2"/>
        <v>198.21340000000001</v>
      </c>
      <c r="AC12" s="65">
        <f t="shared" si="2"/>
        <v>201.82150000000001</v>
      </c>
      <c r="AD12" s="65">
        <f t="shared" si="2"/>
        <v>283.59455000000003</v>
      </c>
      <c r="AE12" s="62">
        <f t="shared" si="2"/>
        <v>162.81815</v>
      </c>
      <c r="AF12" s="62">
        <f t="shared" si="2"/>
        <v>168.8</v>
      </c>
      <c r="AG12" s="65">
        <f t="shared" si="2"/>
        <v>250.23544999999999</v>
      </c>
      <c r="AH12" s="65">
        <f t="shared" si="2"/>
        <v>204.34295</v>
      </c>
      <c r="AI12" s="65">
        <f t="shared" si="2"/>
        <v>229.75790000000001</v>
      </c>
      <c r="AJ12" s="65">
        <f t="shared" si="2"/>
        <v>234.07285000000002</v>
      </c>
      <c r="AK12" s="62">
        <f t="shared" si="2"/>
        <v>178.48490000000001</v>
      </c>
      <c r="AL12" s="65">
        <f t="shared" si="2"/>
        <v>356.44229999999999</v>
      </c>
      <c r="AM12" s="65">
        <f t="shared" si="2"/>
        <v>281.95929999999998</v>
      </c>
      <c r="AN12" s="65">
        <f t="shared" si="2"/>
        <v>220.82204999999999</v>
      </c>
      <c r="AO12" s="65">
        <f t="shared" si="2"/>
        <v>328.6114</v>
      </c>
      <c r="AP12" s="65">
        <f t="shared" si="2"/>
        <v>285.98939999999999</v>
      </c>
      <c r="AQ12" s="65">
        <f t="shared" si="2"/>
        <v>201.23070000000001</v>
      </c>
      <c r="AR12" s="65">
        <f t="shared" si="2"/>
        <v>234.60035000000005</v>
      </c>
      <c r="AS12" s="65">
        <f t="shared" si="2"/>
        <v>234.60035000000005</v>
      </c>
      <c r="AT12" s="65">
        <f t="shared" si="2"/>
        <v>234.60035000000005</v>
      </c>
      <c r="AU12" s="28">
        <f t="shared" si="2"/>
        <v>98.674149999999997</v>
      </c>
      <c r="AV12" s="26">
        <f t="shared" si="2"/>
        <v>203.67830000000001</v>
      </c>
      <c r="AW12" s="34">
        <f t="shared" si="2"/>
        <v>202.20130000000003</v>
      </c>
      <c r="AX12" s="34">
        <f t="shared" si="2"/>
        <v>282.10699999999997</v>
      </c>
      <c r="AY12" s="34">
        <f t="shared" si="2"/>
        <v>250.41480000000001</v>
      </c>
      <c r="AZ12" s="34">
        <f t="shared" si="2"/>
        <v>230.4753</v>
      </c>
      <c r="BA12" s="23">
        <f t="shared" si="2"/>
        <v>175.54145000000003</v>
      </c>
      <c r="BB12" s="34">
        <f t="shared" si="2"/>
        <v>243.5573</v>
      </c>
      <c r="BC12" s="28">
        <f t="shared" si="2"/>
        <v>170.41889750000001</v>
      </c>
    </row>
    <row r="13" spans="1:58">
      <c r="A13" s="4" t="s">
        <v>69</v>
      </c>
      <c r="B13" s="5"/>
      <c r="C13" s="10"/>
      <c r="D13" s="66">
        <f t="shared" ref="D13:AI13" si="3">D12/120</f>
        <v>1.6070416666666667</v>
      </c>
      <c r="E13" s="66">
        <f t="shared" si="3"/>
        <v>1.5813566666666667</v>
      </c>
      <c r="F13" s="66">
        <f t="shared" si="3"/>
        <v>1.7331041666666667</v>
      </c>
      <c r="G13" s="66">
        <f t="shared" si="3"/>
        <v>1.4889025000000002</v>
      </c>
      <c r="H13" s="66">
        <f t="shared" si="3"/>
        <v>2.1662499999999998</v>
      </c>
      <c r="I13" s="35">
        <f t="shared" si="3"/>
        <v>1.5208333333333333</v>
      </c>
      <c r="J13" s="35">
        <f t="shared" si="3"/>
        <v>1.6704999999999999</v>
      </c>
      <c r="K13" s="35">
        <f t="shared" si="3"/>
        <v>2.0296441666666669</v>
      </c>
      <c r="L13" s="35">
        <f t="shared" si="3"/>
        <v>2.0296441666666665</v>
      </c>
      <c r="M13" s="35">
        <f t="shared" si="3"/>
        <v>1.5341458333333333</v>
      </c>
      <c r="N13" s="35">
        <f t="shared" si="3"/>
        <v>1.3816104166666667</v>
      </c>
      <c r="O13" s="35">
        <f t="shared" si="3"/>
        <v>1.3962045833333334</v>
      </c>
      <c r="P13" s="35">
        <f t="shared" si="3"/>
        <v>1.3816104166666667</v>
      </c>
      <c r="Q13" s="35">
        <f t="shared" si="3"/>
        <v>2.7192624999999997</v>
      </c>
      <c r="R13" s="66">
        <f t="shared" si="3"/>
        <v>2.6243125000000003</v>
      </c>
      <c r="S13" s="66">
        <f t="shared" si="3"/>
        <v>1.5868958333333334</v>
      </c>
      <c r="T13" s="66">
        <f t="shared" si="3"/>
        <v>2.7923212500000001</v>
      </c>
      <c r="U13" s="66">
        <f t="shared" si="3"/>
        <v>2.2008179166666668</v>
      </c>
      <c r="V13" s="66">
        <f t="shared" si="3"/>
        <v>2.13980375</v>
      </c>
      <c r="W13" s="66">
        <f t="shared" si="3"/>
        <v>2.7470441666666665</v>
      </c>
      <c r="X13" s="66">
        <f t="shared" si="3"/>
        <v>2.1288141666666665</v>
      </c>
      <c r="Y13" s="66">
        <f t="shared" si="3"/>
        <v>2.1349683333333331</v>
      </c>
      <c r="Z13" s="66">
        <f t="shared" si="3"/>
        <v>2.146045833333333</v>
      </c>
      <c r="AA13" s="66">
        <f t="shared" si="3"/>
        <v>2.1137804166666667</v>
      </c>
      <c r="AB13" s="66">
        <f t="shared" si="3"/>
        <v>1.6517783333333333</v>
      </c>
      <c r="AC13" s="66">
        <f t="shared" si="3"/>
        <v>1.6818458333333335</v>
      </c>
      <c r="AD13" s="66">
        <f t="shared" si="3"/>
        <v>2.3632879166666667</v>
      </c>
      <c r="AE13" s="66">
        <f t="shared" si="3"/>
        <v>1.3568179166666667</v>
      </c>
      <c r="AF13" s="66">
        <f t="shared" si="3"/>
        <v>1.4066666666666667</v>
      </c>
      <c r="AG13" s="66">
        <f t="shared" si="3"/>
        <v>2.0852954166666664</v>
      </c>
      <c r="AH13" s="66">
        <f t="shared" si="3"/>
        <v>1.7028579166666666</v>
      </c>
      <c r="AI13" s="66">
        <f t="shared" si="3"/>
        <v>1.9146491666666667</v>
      </c>
      <c r="AJ13" s="66">
        <f t="shared" ref="AJ13:BC13" si="4">AJ12/120</f>
        <v>1.9506070833333335</v>
      </c>
      <c r="AK13" s="66">
        <f t="shared" si="4"/>
        <v>1.4873741666666667</v>
      </c>
      <c r="AL13" s="66">
        <f t="shared" si="4"/>
        <v>2.9703524999999997</v>
      </c>
      <c r="AM13" s="66">
        <f t="shared" si="4"/>
        <v>2.3496608333333331</v>
      </c>
      <c r="AN13" s="66">
        <f t="shared" si="4"/>
        <v>1.84018375</v>
      </c>
      <c r="AO13" s="66">
        <f t="shared" si="4"/>
        <v>2.7384283333333332</v>
      </c>
      <c r="AP13" s="66">
        <f t="shared" si="4"/>
        <v>2.3832450000000001</v>
      </c>
      <c r="AQ13" s="66">
        <f t="shared" si="4"/>
        <v>1.6769225000000001</v>
      </c>
      <c r="AR13" s="66">
        <f t="shared" si="4"/>
        <v>1.9550029166666671</v>
      </c>
      <c r="AS13" s="66">
        <f t="shared" si="4"/>
        <v>1.9550029166666671</v>
      </c>
      <c r="AT13" s="66">
        <f t="shared" si="4"/>
        <v>1.9550029166666671</v>
      </c>
      <c r="AU13" s="36">
        <f t="shared" si="4"/>
        <v>0.82228458333333332</v>
      </c>
      <c r="AV13" s="36">
        <f t="shared" si="4"/>
        <v>1.6973191666666667</v>
      </c>
      <c r="AW13" s="38">
        <f t="shared" si="4"/>
        <v>1.6850108333333336</v>
      </c>
      <c r="AX13" s="38">
        <f t="shared" si="4"/>
        <v>2.3508916666666666</v>
      </c>
      <c r="AY13" s="38">
        <f t="shared" si="4"/>
        <v>2.0867900000000001</v>
      </c>
      <c r="AZ13" s="38">
        <f t="shared" si="4"/>
        <v>1.9206274999999999</v>
      </c>
      <c r="BA13" s="38">
        <f t="shared" si="4"/>
        <v>1.4628454166666669</v>
      </c>
      <c r="BB13" s="38">
        <f t="shared" si="4"/>
        <v>2.0296441666666665</v>
      </c>
      <c r="BC13" s="36">
        <f t="shared" si="4"/>
        <v>1.4201574791666667</v>
      </c>
    </row>
    <row r="14" spans="1:58" ht="28">
      <c r="A14" s="13" t="s">
        <v>76</v>
      </c>
      <c r="B14" s="5"/>
      <c r="C14" s="3"/>
      <c r="D14" s="69"/>
      <c r="E14" s="69"/>
      <c r="F14" s="69"/>
      <c r="G14" s="69"/>
      <c r="H14" s="65"/>
      <c r="I14" s="26"/>
      <c r="J14" s="26"/>
      <c r="K14" s="26"/>
      <c r="L14" s="26"/>
      <c r="M14" s="26"/>
      <c r="N14" s="26"/>
      <c r="O14" s="26"/>
      <c r="P14" s="26"/>
      <c r="Q14" s="26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26"/>
      <c r="AV14" s="26"/>
      <c r="BC14" s="26"/>
    </row>
    <row r="15" spans="1:58">
      <c r="A15" s="1" t="s">
        <v>12</v>
      </c>
      <c r="B15" s="4" t="s">
        <v>4</v>
      </c>
      <c r="C15" s="3"/>
      <c r="D15" s="69">
        <v>26.02</v>
      </c>
      <c r="E15" s="69">
        <v>23.02</v>
      </c>
      <c r="F15" s="69">
        <v>1.04</v>
      </c>
      <c r="G15" s="69">
        <v>74.94</v>
      </c>
      <c r="H15" s="77">
        <v>0</v>
      </c>
      <c r="I15" s="26"/>
      <c r="J15" s="28"/>
      <c r="K15" s="26"/>
      <c r="L15" s="26"/>
      <c r="M15" s="26"/>
      <c r="N15" s="26"/>
      <c r="O15" s="26"/>
      <c r="P15" s="26"/>
      <c r="Q15" s="26"/>
      <c r="R15" s="65"/>
      <c r="S15" s="65"/>
      <c r="T15" s="65"/>
      <c r="U15" s="65"/>
      <c r="V15" s="62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2"/>
      <c r="AQ15" s="62"/>
      <c r="AR15" s="65"/>
      <c r="AS15" s="65"/>
      <c r="AT15" s="65"/>
      <c r="AU15" s="28"/>
      <c r="AV15" s="26"/>
      <c r="BC15" s="28">
        <v>29.56</v>
      </c>
    </row>
    <row r="16" spans="1:58" ht="13.75" customHeight="1">
      <c r="A16" s="1"/>
      <c r="B16" s="4" t="s">
        <v>5</v>
      </c>
      <c r="C16" s="3"/>
      <c r="D16" s="69">
        <v>0.82150000000000001</v>
      </c>
      <c r="E16" s="69">
        <v>1.1274</v>
      </c>
      <c r="F16" s="69">
        <v>0.32040000000000002</v>
      </c>
      <c r="G16" s="69">
        <v>0.32040000000000002</v>
      </c>
      <c r="H16" s="78" t="s">
        <v>27</v>
      </c>
      <c r="I16" s="26"/>
      <c r="J16" s="28"/>
      <c r="K16" s="26"/>
      <c r="L16" s="26"/>
      <c r="M16" s="26"/>
      <c r="N16" s="26"/>
      <c r="O16" s="26"/>
      <c r="P16" s="26"/>
      <c r="Q16" s="26"/>
      <c r="R16" s="65"/>
      <c r="S16" s="65"/>
      <c r="T16" s="65"/>
      <c r="U16" s="65"/>
      <c r="V16" s="62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2"/>
      <c r="AQ16" s="62"/>
      <c r="AR16" s="65">
        <v>112.33</v>
      </c>
      <c r="AS16" s="65">
        <v>132.19</v>
      </c>
      <c r="AT16" s="65">
        <v>105.1</v>
      </c>
      <c r="AU16" s="28"/>
      <c r="AV16" s="26"/>
      <c r="AW16">
        <v>67.819999999999993</v>
      </c>
      <c r="AX16">
        <v>207.83</v>
      </c>
      <c r="AY16">
        <v>172.24</v>
      </c>
      <c r="AZ16">
        <v>172.24</v>
      </c>
      <c r="BA16">
        <v>67.819999999999993</v>
      </c>
      <c r="BB16">
        <v>53.57</v>
      </c>
      <c r="BC16" s="28">
        <v>74.296000000000006</v>
      </c>
    </row>
    <row r="17" spans="1:57">
      <c r="A17" s="1" t="s">
        <v>30</v>
      </c>
      <c r="B17" s="4" t="s">
        <v>4</v>
      </c>
      <c r="C17" s="3"/>
      <c r="D17" s="69"/>
      <c r="E17" s="69"/>
      <c r="F17" s="69"/>
      <c r="G17" s="69">
        <v>45.8</v>
      </c>
      <c r="H17" s="62"/>
      <c r="I17" s="26"/>
      <c r="J17" s="26"/>
      <c r="K17" s="26"/>
      <c r="L17" s="26"/>
      <c r="M17" s="26"/>
      <c r="N17" s="26"/>
      <c r="O17" s="26"/>
      <c r="P17" s="26"/>
      <c r="Q17" s="26"/>
      <c r="R17" s="65"/>
      <c r="S17" s="65"/>
      <c r="T17" s="65"/>
      <c r="U17" s="65"/>
      <c r="V17" s="62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2"/>
      <c r="AQ17" s="62"/>
      <c r="AR17" s="65"/>
      <c r="AS17" s="65"/>
      <c r="AT17" s="65"/>
      <c r="AU17" s="28"/>
      <c r="AV17" s="26"/>
      <c r="BC17" s="28"/>
    </row>
    <row r="18" spans="1:57">
      <c r="A18" s="1"/>
      <c r="B18" s="4" t="s">
        <v>5</v>
      </c>
      <c r="C18" s="3"/>
      <c r="D18" s="69"/>
      <c r="E18" s="69"/>
      <c r="F18" s="69"/>
      <c r="G18" s="69">
        <v>1.5182</v>
      </c>
      <c r="H18" s="62"/>
      <c r="I18" s="26"/>
      <c r="J18" s="26"/>
      <c r="K18" s="26"/>
      <c r="L18" s="26"/>
      <c r="M18" s="26"/>
      <c r="N18" s="26"/>
      <c r="O18" s="26"/>
      <c r="P18" s="26"/>
      <c r="Q18" s="26"/>
      <c r="R18" s="65"/>
      <c r="S18" s="65"/>
      <c r="T18" s="65"/>
      <c r="U18" s="65"/>
      <c r="V18" s="62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2"/>
      <c r="AQ18" s="62"/>
      <c r="AR18" s="65"/>
      <c r="AS18" s="65"/>
      <c r="AT18" s="65"/>
      <c r="AU18" s="28"/>
      <c r="AV18" s="26"/>
      <c r="AW18">
        <v>73.930000000000007</v>
      </c>
      <c r="BA18">
        <v>73.930000000000007</v>
      </c>
      <c r="BB18">
        <v>73.930000000000007</v>
      </c>
      <c r="BC18" s="28"/>
    </row>
    <row r="19" spans="1:57">
      <c r="A19" s="1" t="s">
        <v>68</v>
      </c>
      <c r="B19" s="4" t="s">
        <v>4</v>
      </c>
      <c r="C19" s="9"/>
      <c r="D19" s="69"/>
      <c r="E19" s="69"/>
      <c r="F19" s="69"/>
      <c r="G19" s="69"/>
      <c r="H19" s="77">
        <v>0</v>
      </c>
      <c r="I19" s="26">
        <v>2.5</v>
      </c>
      <c r="J19" s="28">
        <v>11.8</v>
      </c>
      <c r="K19" s="26">
        <v>48.21</v>
      </c>
      <c r="L19" s="26">
        <v>48.21</v>
      </c>
      <c r="M19" s="26">
        <v>4.75</v>
      </c>
      <c r="N19" s="26">
        <v>4.75</v>
      </c>
      <c r="O19" s="26">
        <v>2.5</v>
      </c>
      <c r="P19" s="26">
        <v>4.75</v>
      </c>
      <c r="Q19" s="26">
        <v>44</v>
      </c>
      <c r="R19" s="65"/>
      <c r="S19" s="65"/>
      <c r="T19" s="65"/>
      <c r="U19" s="65"/>
      <c r="V19" s="62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2"/>
      <c r="AQ19" s="62"/>
      <c r="AR19" s="65"/>
      <c r="AS19" s="65"/>
      <c r="AT19" s="65"/>
      <c r="AU19" s="28"/>
      <c r="AV19" s="26">
        <v>18.89</v>
      </c>
      <c r="BC19" s="28"/>
    </row>
    <row r="20" spans="1:57">
      <c r="A20" s="1"/>
      <c r="B20" s="4" t="s">
        <v>5</v>
      </c>
      <c r="C20" s="10"/>
      <c r="D20" s="69">
        <v>0.72</v>
      </c>
      <c r="E20" s="69">
        <v>0.76200000000000001</v>
      </c>
      <c r="F20" s="69">
        <v>1.008</v>
      </c>
      <c r="G20" s="69">
        <v>0.1</v>
      </c>
      <c r="H20" s="78" t="s">
        <v>28</v>
      </c>
      <c r="I20" s="26">
        <v>138.31</v>
      </c>
      <c r="J20" s="28">
        <v>112.69</v>
      </c>
      <c r="K20" s="26">
        <v>128.4</v>
      </c>
      <c r="L20" s="26">
        <v>128.4</v>
      </c>
      <c r="M20" s="26">
        <v>134.4</v>
      </c>
      <c r="N20" s="26">
        <v>134.4</v>
      </c>
      <c r="O20" s="26">
        <v>138.31</v>
      </c>
      <c r="P20" s="26">
        <v>134.4</v>
      </c>
      <c r="Q20" s="26">
        <v>186</v>
      </c>
      <c r="R20" s="65"/>
      <c r="S20" s="65"/>
      <c r="T20" s="65"/>
      <c r="U20" s="65"/>
      <c r="V20" s="62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2"/>
      <c r="AQ20" s="62"/>
      <c r="AR20" s="65">
        <v>34.799999999999997</v>
      </c>
      <c r="AS20" s="65">
        <v>34.799999999999997</v>
      </c>
      <c r="AT20" s="65">
        <v>34.799999999999997</v>
      </c>
      <c r="AU20" s="28">
        <v>112.09</v>
      </c>
      <c r="AV20" s="26">
        <v>114.97</v>
      </c>
      <c r="AW20">
        <v>22.8</v>
      </c>
      <c r="AX20">
        <v>22.8</v>
      </c>
      <c r="AY20">
        <v>22.8</v>
      </c>
      <c r="AZ20">
        <v>22.8</v>
      </c>
      <c r="BA20">
        <v>22.8</v>
      </c>
      <c r="BB20">
        <v>28.8</v>
      </c>
      <c r="BC20" s="28"/>
    </row>
    <row r="21" spans="1:57" ht="29.5" customHeight="1">
      <c r="A21" s="1" t="s">
        <v>3</v>
      </c>
      <c r="B21" s="13" t="s">
        <v>15</v>
      </c>
      <c r="C21" s="3"/>
      <c r="D21" s="69">
        <v>0.15</v>
      </c>
      <c r="E21" s="69">
        <v>0.15</v>
      </c>
      <c r="F21" s="69">
        <v>0.15</v>
      </c>
      <c r="G21" s="69">
        <v>0.15</v>
      </c>
      <c r="H21" s="79" t="s">
        <v>29</v>
      </c>
      <c r="I21" s="27">
        <v>18</v>
      </c>
      <c r="J21" s="28">
        <v>18</v>
      </c>
      <c r="K21" s="28">
        <v>18</v>
      </c>
      <c r="L21" s="28">
        <v>18</v>
      </c>
      <c r="M21" s="28">
        <v>18</v>
      </c>
      <c r="N21" s="28">
        <v>18</v>
      </c>
      <c r="O21" s="28">
        <v>18</v>
      </c>
      <c r="P21" s="28">
        <v>18</v>
      </c>
      <c r="Q21" s="28">
        <v>18</v>
      </c>
      <c r="R21" s="65"/>
      <c r="S21" s="65"/>
      <c r="T21" s="65"/>
      <c r="U21" s="62"/>
      <c r="V21" s="62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2"/>
      <c r="AQ21" s="62"/>
      <c r="AR21" s="65">
        <v>18</v>
      </c>
      <c r="AS21" s="65">
        <v>18</v>
      </c>
      <c r="AT21" s="65">
        <v>18</v>
      </c>
      <c r="AU21" s="28">
        <v>18</v>
      </c>
      <c r="AV21" s="40">
        <v>18</v>
      </c>
      <c r="AW21">
        <v>18</v>
      </c>
      <c r="AX21">
        <v>18</v>
      </c>
      <c r="AY21">
        <v>18</v>
      </c>
      <c r="AZ21">
        <v>18</v>
      </c>
      <c r="BA21">
        <v>18</v>
      </c>
      <c r="BB21">
        <v>18</v>
      </c>
      <c r="BC21" s="28">
        <v>18.600000000000001</v>
      </c>
    </row>
    <row r="22" spans="1:57">
      <c r="A22" s="1"/>
      <c r="B22" s="4" t="s">
        <v>10</v>
      </c>
      <c r="C22" s="3"/>
      <c r="D22" s="69">
        <v>229</v>
      </c>
      <c r="E22" s="69">
        <v>26.775300000000001</v>
      </c>
      <c r="F22" s="69">
        <v>282.96570000000003</v>
      </c>
      <c r="G22" s="69">
        <v>368.37</v>
      </c>
      <c r="H22" s="67">
        <v>118.2</v>
      </c>
      <c r="I22" s="26">
        <f t="shared" ref="I22:Q22" si="5">SUM(I19:I21)</f>
        <v>158.81</v>
      </c>
      <c r="J22" s="28">
        <f t="shared" si="5"/>
        <v>142.49</v>
      </c>
      <c r="K22" s="26">
        <f t="shared" si="5"/>
        <v>194.61</v>
      </c>
      <c r="L22" s="26">
        <f t="shared" si="5"/>
        <v>194.61</v>
      </c>
      <c r="M22" s="26">
        <f t="shared" si="5"/>
        <v>157.15</v>
      </c>
      <c r="N22" s="26">
        <f t="shared" si="5"/>
        <v>157.15</v>
      </c>
      <c r="O22" s="26">
        <f t="shared" si="5"/>
        <v>158.81</v>
      </c>
      <c r="P22" s="26">
        <f t="shared" si="5"/>
        <v>157.15</v>
      </c>
      <c r="Q22" s="26">
        <f t="shared" si="5"/>
        <v>248</v>
      </c>
      <c r="R22" s="65">
        <v>210.76</v>
      </c>
      <c r="S22" s="65">
        <v>178.74</v>
      </c>
      <c r="T22" s="65">
        <v>184.97</v>
      </c>
      <c r="U22" s="65">
        <v>142.49</v>
      </c>
      <c r="V22" s="62">
        <v>114.71</v>
      </c>
      <c r="W22" s="65">
        <v>226.64</v>
      </c>
      <c r="X22" s="65">
        <v>224.89</v>
      </c>
      <c r="Y22" s="65">
        <v>227.32</v>
      </c>
      <c r="Z22" s="65">
        <v>156.25</v>
      </c>
      <c r="AA22" s="65">
        <v>154.54</v>
      </c>
      <c r="AB22" s="65">
        <v>184.78</v>
      </c>
      <c r="AC22" s="65">
        <v>169.99</v>
      </c>
      <c r="AD22" s="65">
        <v>169.79</v>
      </c>
      <c r="AE22" s="65">
        <v>169.14</v>
      </c>
      <c r="AF22" s="65">
        <v>216</v>
      </c>
      <c r="AG22" s="65">
        <v>161.84</v>
      </c>
      <c r="AH22" s="65">
        <v>200.59</v>
      </c>
      <c r="AI22" s="65">
        <v>181.84</v>
      </c>
      <c r="AJ22" s="65">
        <v>197.63</v>
      </c>
      <c r="AK22" s="65">
        <v>261.08</v>
      </c>
      <c r="AL22" s="65">
        <v>158.81</v>
      </c>
      <c r="AM22" s="65">
        <v>153.86000000000001</v>
      </c>
      <c r="AN22" s="65">
        <v>167.56</v>
      </c>
      <c r="AO22" s="65">
        <v>182.39</v>
      </c>
      <c r="AP22" s="62">
        <v>97.48</v>
      </c>
      <c r="AQ22" s="62">
        <v>128.16</v>
      </c>
      <c r="AR22" s="65">
        <f t="shared" ref="AR22:BB22" si="6">SUM(AR16:AR21)</f>
        <v>165.13</v>
      </c>
      <c r="AS22" s="65">
        <f t="shared" si="6"/>
        <v>184.99</v>
      </c>
      <c r="AT22" s="65">
        <f t="shared" si="6"/>
        <v>157.89999999999998</v>
      </c>
      <c r="AU22" s="28">
        <f t="shared" si="6"/>
        <v>130.09</v>
      </c>
      <c r="AV22" s="40">
        <f t="shared" si="6"/>
        <v>151.86000000000001</v>
      </c>
      <c r="AW22" s="34">
        <f t="shared" si="6"/>
        <v>182.55</v>
      </c>
      <c r="AX22" s="34">
        <f t="shared" si="6"/>
        <v>248.63000000000002</v>
      </c>
      <c r="AY22" s="34">
        <f t="shared" si="6"/>
        <v>213.04000000000002</v>
      </c>
      <c r="AZ22" s="34">
        <f t="shared" si="6"/>
        <v>213.04000000000002</v>
      </c>
      <c r="BA22" s="34">
        <f t="shared" si="6"/>
        <v>182.55</v>
      </c>
      <c r="BB22" s="34">
        <f t="shared" si="6"/>
        <v>174.3</v>
      </c>
      <c r="BC22" s="28">
        <f>SUM(BC15:BC21)</f>
        <v>122.45600000000002</v>
      </c>
    </row>
    <row r="23" spans="1:57">
      <c r="A23" s="1"/>
      <c r="B23" s="4" t="s">
        <v>20</v>
      </c>
      <c r="C23" s="3"/>
      <c r="D23" s="69">
        <v>22.9</v>
      </c>
      <c r="E23" s="69">
        <v>26.775300000000001</v>
      </c>
      <c r="F23" s="69">
        <v>28.296600000000002</v>
      </c>
      <c r="G23" s="69">
        <v>36.8369</v>
      </c>
      <c r="H23" s="67">
        <v>11.82</v>
      </c>
      <c r="I23" s="30">
        <f t="shared" ref="I23:BC23" si="7">I22*0.1</f>
        <v>15.881</v>
      </c>
      <c r="J23" s="30">
        <f t="shared" si="7"/>
        <v>14.249000000000002</v>
      </c>
      <c r="K23" s="30">
        <f t="shared" si="7"/>
        <v>19.461000000000002</v>
      </c>
      <c r="L23" s="30">
        <f t="shared" si="7"/>
        <v>19.461000000000002</v>
      </c>
      <c r="M23" s="30">
        <f t="shared" si="7"/>
        <v>15.715000000000002</v>
      </c>
      <c r="N23" s="30">
        <f t="shared" si="7"/>
        <v>15.715000000000002</v>
      </c>
      <c r="O23" s="30">
        <f t="shared" si="7"/>
        <v>15.881</v>
      </c>
      <c r="P23" s="30">
        <f t="shared" si="7"/>
        <v>15.715000000000002</v>
      </c>
      <c r="Q23" s="30">
        <f t="shared" si="7"/>
        <v>24.8</v>
      </c>
      <c r="R23" s="67">
        <f t="shared" si="7"/>
        <v>21.076000000000001</v>
      </c>
      <c r="S23" s="67">
        <f t="shared" si="7"/>
        <v>17.874000000000002</v>
      </c>
      <c r="T23" s="67">
        <f t="shared" si="7"/>
        <v>18.497</v>
      </c>
      <c r="U23" s="67">
        <f t="shared" si="7"/>
        <v>14.249000000000002</v>
      </c>
      <c r="V23" s="67">
        <f t="shared" si="7"/>
        <v>11.471</v>
      </c>
      <c r="W23" s="67">
        <f t="shared" si="7"/>
        <v>22.664000000000001</v>
      </c>
      <c r="X23" s="67">
        <f t="shared" si="7"/>
        <v>22.489000000000001</v>
      </c>
      <c r="Y23" s="67">
        <f t="shared" si="7"/>
        <v>22.731999999999999</v>
      </c>
      <c r="Z23" s="67">
        <f t="shared" si="7"/>
        <v>15.625</v>
      </c>
      <c r="AA23" s="67">
        <f t="shared" si="7"/>
        <v>15.454000000000001</v>
      </c>
      <c r="AB23" s="67">
        <f t="shared" si="7"/>
        <v>18.478000000000002</v>
      </c>
      <c r="AC23" s="67">
        <f t="shared" si="7"/>
        <v>16.999000000000002</v>
      </c>
      <c r="AD23" s="67">
        <f t="shared" si="7"/>
        <v>16.978999999999999</v>
      </c>
      <c r="AE23" s="67">
        <f t="shared" si="7"/>
        <v>16.913999999999998</v>
      </c>
      <c r="AF23" s="67">
        <f t="shared" si="7"/>
        <v>21.6</v>
      </c>
      <c r="AG23" s="67">
        <f t="shared" si="7"/>
        <v>16.184000000000001</v>
      </c>
      <c r="AH23" s="67">
        <f t="shared" si="7"/>
        <v>20.059000000000001</v>
      </c>
      <c r="AI23" s="67">
        <f t="shared" si="7"/>
        <v>18.184000000000001</v>
      </c>
      <c r="AJ23" s="67">
        <f t="shared" si="7"/>
        <v>19.763000000000002</v>
      </c>
      <c r="AK23" s="67">
        <f t="shared" si="7"/>
        <v>26.108000000000001</v>
      </c>
      <c r="AL23" s="67">
        <f t="shared" si="7"/>
        <v>15.881</v>
      </c>
      <c r="AM23" s="67">
        <f t="shared" si="7"/>
        <v>15.386000000000003</v>
      </c>
      <c r="AN23" s="67">
        <f t="shared" si="7"/>
        <v>16.756</v>
      </c>
      <c r="AO23" s="67">
        <f t="shared" si="7"/>
        <v>18.239000000000001</v>
      </c>
      <c r="AP23" s="67">
        <f t="shared" si="7"/>
        <v>9.7480000000000011</v>
      </c>
      <c r="AQ23" s="67">
        <f t="shared" si="7"/>
        <v>12.816000000000001</v>
      </c>
      <c r="AR23" s="67">
        <f t="shared" si="7"/>
        <v>16.513000000000002</v>
      </c>
      <c r="AS23" s="67">
        <f t="shared" si="7"/>
        <v>18.499000000000002</v>
      </c>
      <c r="AT23" s="67">
        <f t="shared" si="7"/>
        <v>15.79</v>
      </c>
      <c r="AU23" s="30">
        <f t="shared" si="7"/>
        <v>13.009</v>
      </c>
      <c r="AV23" s="41">
        <f t="shared" si="7"/>
        <v>15.186000000000002</v>
      </c>
      <c r="AW23" s="17">
        <f t="shared" si="7"/>
        <v>18.255000000000003</v>
      </c>
      <c r="AX23" s="17">
        <f t="shared" si="7"/>
        <v>24.863000000000003</v>
      </c>
      <c r="AY23" s="17">
        <f t="shared" si="7"/>
        <v>21.304000000000002</v>
      </c>
      <c r="AZ23" s="17">
        <f t="shared" si="7"/>
        <v>21.304000000000002</v>
      </c>
      <c r="BA23" s="17">
        <f t="shared" si="7"/>
        <v>18.255000000000003</v>
      </c>
      <c r="BB23" s="17">
        <f t="shared" si="7"/>
        <v>17.430000000000003</v>
      </c>
      <c r="BC23" s="30">
        <f t="shared" si="7"/>
        <v>12.245600000000003</v>
      </c>
    </row>
    <row r="24" spans="1:57">
      <c r="A24" s="1"/>
      <c r="B24" s="4" t="s">
        <v>11</v>
      </c>
      <c r="C24" s="9"/>
      <c r="D24" s="69">
        <f>D22+D23</f>
        <v>251.9</v>
      </c>
      <c r="E24" s="69">
        <f>E22+E23</f>
        <v>53.550600000000003</v>
      </c>
      <c r="F24" s="69">
        <f>F22+F23</f>
        <v>311.26230000000004</v>
      </c>
      <c r="G24" s="69">
        <f>G22+G23</f>
        <v>405.20690000000002</v>
      </c>
      <c r="H24" s="69">
        <f>H22+H23</f>
        <v>130.02000000000001</v>
      </c>
      <c r="I24" s="29">
        <f t="shared" ref="I24:BC24" si="8">SUM(I22:I23)</f>
        <v>174.691</v>
      </c>
      <c r="J24" s="29">
        <f t="shared" si="8"/>
        <v>156.739</v>
      </c>
      <c r="K24" s="29">
        <f t="shared" si="8"/>
        <v>214.07100000000003</v>
      </c>
      <c r="L24" s="29">
        <f t="shared" si="8"/>
        <v>214.07100000000003</v>
      </c>
      <c r="M24" s="29">
        <f t="shared" si="8"/>
        <v>172.86500000000001</v>
      </c>
      <c r="N24" s="29">
        <f t="shared" si="8"/>
        <v>172.86500000000001</v>
      </c>
      <c r="O24" s="29">
        <f t="shared" si="8"/>
        <v>174.691</v>
      </c>
      <c r="P24" s="29">
        <f t="shared" si="8"/>
        <v>172.86500000000001</v>
      </c>
      <c r="Q24" s="29">
        <f t="shared" si="8"/>
        <v>272.8</v>
      </c>
      <c r="R24" s="68">
        <f t="shared" si="8"/>
        <v>231.83599999999998</v>
      </c>
      <c r="S24" s="68">
        <f t="shared" si="8"/>
        <v>196.614</v>
      </c>
      <c r="T24" s="68">
        <f t="shared" si="8"/>
        <v>203.46699999999998</v>
      </c>
      <c r="U24" s="68">
        <f t="shared" si="8"/>
        <v>156.739</v>
      </c>
      <c r="V24" s="68">
        <f t="shared" si="8"/>
        <v>126.181</v>
      </c>
      <c r="W24" s="68">
        <f t="shared" si="8"/>
        <v>249.30399999999997</v>
      </c>
      <c r="X24" s="68">
        <f t="shared" si="8"/>
        <v>247.37899999999999</v>
      </c>
      <c r="Y24" s="68">
        <f t="shared" si="8"/>
        <v>250.05199999999999</v>
      </c>
      <c r="Z24" s="68">
        <f t="shared" si="8"/>
        <v>171.875</v>
      </c>
      <c r="AA24" s="68">
        <f t="shared" si="8"/>
        <v>169.994</v>
      </c>
      <c r="AB24" s="68">
        <f t="shared" si="8"/>
        <v>203.25800000000001</v>
      </c>
      <c r="AC24" s="68">
        <f t="shared" si="8"/>
        <v>186.989</v>
      </c>
      <c r="AD24" s="68">
        <f t="shared" si="8"/>
        <v>186.76900000000001</v>
      </c>
      <c r="AE24" s="68">
        <f t="shared" si="8"/>
        <v>186.05399999999997</v>
      </c>
      <c r="AF24" s="68">
        <f t="shared" si="8"/>
        <v>237.6</v>
      </c>
      <c r="AG24" s="68">
        <f t="shared" si="8"/>
        <v>178.024</v>
      </c>
      <c r="AH24" s="68">
        <f t="shared" si="8"/>
        <v>220.649</v>
      </c>
      <c r="AI24" s="68">
        <f t="shared" si="8"/>
        <v>200.024</v>
      </c>
      <c r="AJ24" s="68">
        <f t="shared" si="8"/>
        <v>217.393</v>
      </c>
      <c r="AK24" s="68">
        <f t="shared" si="8"/>
        <v>287.18799999999999</v>
      </c>
      <c r="AL24" s="68">
        <f t="shared" si="8"/>
        <v>174.691</v>
      </c>
      <c r="AM24" s="68">
        <f t="shared" si="8"/>
        <v>169.24600000000001</v>
      </c>
      <c r="AN24" s="68">
        <f t="shared" si="8"/>
        <v>184.316</v>
      </c>
      <c r="AO24" s="68">
        <f t="shared" si="8"/>
        <v>200.62899999999999</v>
      </c>
      <c r="AP24" s="68">
        <f t="shared" si="8"/>
        <v>107.22800000000001</v>
      </c>
      <c r="AQ24" s="68">
        <f t="shared" si="8"/>
        <v>140.976</v>
      </c>
      <c r="AR24" s="68">
        <f t="shared" si="8"/>
        <v>181.643</v>
      </c>
      <c r="AS24" s="68">
        <f t="shared" si="8"/>
        <v>203.489</v>
      </c>
      <c r="AT24" s="68">
        <f t="shared" si="8"/>
        <v>173.68999999999997</v>
      </c>
      <c r="AU24" s="29">
        <f t="shared" si="8"/>
        <v>143.09899999999999</v>
      </c>
      <c r="AV24" s="42">
        <f t="shared" si="8"/>
        <v>167.04600000000002</v>
      </c>
      <c r="AW24" s="16">
        <f t="shared" si="8"/>
        <v>200.80500000000001</v>
      </c>
      <c r="AX24" s="16">
        <f t="shared" si="8"/>
        <v>273.49300000000005</v>
      </c>
      <c r="AY24" s="16">
        <f t="shared" si="8"/>
        <v>234.34400000000002</v>
      </c>
      <c r="AZ24" s="16">
        <f t="shared" si="8"/>
        <v>234.34400000000002</v>
      </c>
      <c r="BA24" s="16">
        <f t="shared" si="8"/>
        <v>200.80500000000001</v>
      </c>
      <c r="BB24" s="16">
        <f t="shared" si="8"/>
        <v>191.73000000000002</v>
      </c>
      <c r="BC24" s="29">
        <f t="shared" si="8"/>
        <v>134.70160000000001</v>
      </c>
    </row>
    <row r="25" spans="1:57">
      <c r="A25" s="1" t="s">
        <v>70</v>
      </c>
      <c r="B25" s="4"/>
      <c r="C25" s="14"/>
      <c r="D25" s="69">
        <f t="shared" ref="D25:AI25" si="9">D24/120</f>
        <v>2.0991666666666666</v>
      </c>
      <c r="E25" s="69">
        <f t="shared" si="9"/>
        <v>0.44625500000000001</v>
      </c>
      <c r="F25" s="69">
        <f t="shared" si="9"/>
        <v>2.5938525000000001</v>
      </c>
      <c r="G25" s="69">
        <f t="shared" si="9"/>
        <v>3.376724166666667</v>
      </c>
      <c r="H25" s="69">
        <f t="shared" si="9"/>
        <v>1.0835000000000001</v>
      </c>
      <c r="I25" s="1">
        <f t="shared" si="9"/>
        <v>1.4557583333333333</v>
      </c>
      <c r="J25" s="1">
        <f t="shared" si="9"/>
        <v>1.3061583333333333</v>
      </c>
      <c r="K25" s="1">
        <f t="shared" si="9"/>
        <v>1.7839250000000002</v>
      </c>
      <c r="L25" s="1">
        <f t="shared" si="9"/>
        <v>1.7839250000000002</v>
      </c>
      <c r="M25" s="1">
        <f t="shared" si="9"/>
        <v>1.4405416666666668</v>
      </c>
      <c r="N25" s="1">
        <f t="shared" si="9"/>
        <v>1.4405416666666668</v>
      </c>
      <c r="O25" s="1">
        <f t="shared" si="9"/>
        <v>1.4557583333333333</v>
      </c>
      <c r="P25" s="1">
        <f t="shared" si="9"/>
        <v>1.4405416666666668</v>
      </c>
      <c r="Q25" s="1">
        <f t="shared" si="9"/>
        <v>2.2733333333333334</v>
      </c>
      <c r="R25" s="69">
        <f t="shared" si="9"/>
        <v>1.9319666666666666</v>
      </c>
      <c r="S25" s="69">
        <f t="shared" si="9"/>
        <v>1.63845</v>
      </c>
      <c r="T25" s="69">
        <f t="shared" si="9"/>
        <v>1.6955583333333333</v>
      </c>
      <c r="U25" s="69">
        <f t="shared" si="9"/>
        <v>1.3061583333333333</v>
      </c>
      <c r="V25" s="69">
        <f t="shared" si="9"/>
        <v>1.0515083333333333</v>
      </c>
      <c r="W25" s="69">
        <f t="shared" si="9"/>
        <v>2.0775333333333332</v>
      </c>
      <c r="X25" s="69">
        <f t="shared" si="9"/>
        <v>2.0614916666666665</v>
      </c>
      <c r="Y25" s="69">
        <f t="shared" si="9"/>
        <v>2.0837666666666665</v>
      </c>
      <c r="Z25" s="69">
        <f t="shared" si="9"/>
        <v>1.4322916666666667</v>
      </c>
      <c r="AA25" s="69">
        <f t="shared" si="9"/>
        <v>1.4166166666666666</v>
      </c>
      <c r="AB25" s="69">
        <f t="shared" si="9"/>
        <v>1.6938166666666667</v>
      </c>
      <c r="AC25" s="69">
        <f t="shared" si="9"/>
        <v>1.5582416666666667</v>
      </c>
      <c r="AD25" s="69">
        <f t="shared" si="9"/>
        <v>1.5564083333333334</v>
      </c>
      <c r="AE25" s="69">
        <f t="shared" si="9"/>
        <v>1.5504499999999999</v>
      </c>
      <c r="AF25" s="69">
        <f t="shared" si="9"/>
        <v>1.98</v>
      </c>
      <c r="AG25" s="69">
        <f t="shared" si="9"/>
        <v>1.4835333333333334</v>
      </c>
      <c r="AH25" s="69">
        <f t="shared" si="9"/>
        <v>1.8387416666666667</v>
      </c>
      <c r="AI25" s="69">
        <f t="shared" si="9"/>
        <v>1.6668666666666667</v>
      </c>
      <c r="AJ25" s="69">
        <f t="shared" ref="AJ25:BC25" si="10">AJ24/120</f>
        <v>1.8116083333333333</v>
      </c>
      <c r="AK25" s="69">
        <f t="shared" si="10"/>
        <v>2.3932333333333333</v>
      </c>
      <c r="AL25" s="66">
        <f t="shared" si="10"/>
        <v>1.4557583333333333</v>
      </c>
      <c r="AM25" s="66">
        <f t="shared" si="10"/>
        <v>1.4103833333333333</v>
      </c>
      <c r="AN25" s="66">
        <f t="shared" si="10"/>
        <v>1.5359666666666667</v>
      </c>
      <c r="AO25" s="66">
        <f t="shared" si="10"/>
        <v>1.6719083333333333</v>
      </c>
      <c r="AP25" s="66">
        <f t="shared" si="10"/>
        <v>0.89356666666666673</v>
      </c>
      <c r="AQ25" s="66">
        <f t="shared" si="10"/>
        <v>1.1748000000000001</v>
      </c>
      <c r="AR25" s="66">
        <f t="shared" si="10"/>
        <v>1.5136916666666667</v>
      </c>
      <c r="AS25" s="66">
        <f t="shared" si="10"/>
        <v>1.6957416666666667</v>
      </c>
      <c r="AT25" s="66">
        <f t="shared" si="10"/>
        <v>1.4474166666666664</v>
      </c>
      <c r="AU25" s="36">
        <f t="shared" si="10"/>
        <v>1.1924916666666665</v>
      </c>
      <c r="AV25" s="43">
        <f t="shared" si="10"/>
        <v>1.3920500000000002</v>
      </c>
      <c r="AW25" s="38">
        <f t="shared" si="10"/>
        <v>1.6733750000000001</v>
      </c>
      <c r="AX25" s="38">
        <f t="shared" si="10"/>
        <v>2.2791083333333337</v>
      </c>
      <c r="AY25" s="38">
        <f t="shared" si="10"/>
        <v>1.9528666666666668</v>
      </c>
      <c r="AZ25" s="38">
        <f t="shared" si="10"/>
        <v>1.9528666666666668</v>
      </c>
      <c r="BA25" s="38">
        <f t="shared" si="10"/>
        <v>1.6733750000000001</v>
      </c>
      <c r="BB25" s="38">
        <f t="shared" si="10"/>
        <v>1.5977500000000002</v>
      </c>
      <c r="BC25" s="36">
        <f t="shared" si="10"/>
        <v>1.1225133333333335</v>
      </c>
    </row>
    <row r="26" spans="1:57">
      <c r="A26" s="1"/>
      <c r="B26" s="4"/>
      <c r="C26" s="14"/>
      <c r="D26" s="69"/>
      <c r="E26" s="69"/>
      <c r="F26" s="69"/>
      <c r="G26" s="69"/>
      <c r="H26" s="67"/>
      <c r="I26" s="28"/>
      <c r="J26" s="28"/>
      <c r="K26" s="28"/>
      <c r="L26" s="28"/>
      <c r="M26" s="28"/>
      <c r="N26" s="28"/>
      <c r="O26" s="28"/>
      <c r="P26" s="28"/>
      <c r="Q26" s="28"/>
      <c r="R26" s="62"/>
      <c r="S26" s="62"/>
      <c r="T26" s="62"/>
      <c r="U26" s="62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26"/>
      <c r="AV26" s="40"/>
      <c r="AW26" s="34"/>
      <c r="AX26" s="34"/>
      <c r="AY26" s="34"/>
      <c r="AZ26" s="34"/>
      <c r="BA26" s="34"/>
      <c r="BB26" s="34"/>
      <c r="BC26" s="26"/>
    </row>
    <row r="27" spans="1:57">
      <c r="A27" s="1"/>
      <c r="B27" s="4" t="s">
        <v>13</v>
      </c>
      <c r="C27" s="14"/>
      <c r="D27" s="69">
        <v>444.74</v>
      </c>
      <c r="E27" s="69">
        <v>484.29</v>
      </c>
      <c r="F27" s="69">
        <v>519.23</v>
      </c>
      <c r="G27" s="69">
        <v>583.87450000000001</v>
      </c>
      <c r="H27" s="67">
        <v>389.97</v>
      </c>
      <c r="I27" s="26">
        <f t="shared" ref="I27:BC27" si="11">SUM(I12,I24)</f>
        <v>357.19100000000003</v>
      </c>
      <c r="J27" s="26">
        <f t="shared" si="11"/>
        <v>357.19899999999996</v>
      </c>
      <c r="K27" s="26">
        <f t="shared" si="11"/>
        <v>457.62830000000008</v>
      </c>
      <c r="L27" s="26">
        <f t="shared" si="11"/>
        <v>457.62830000000002</v>
      </c>
      <c r="M27" s="26">
        <f t="shared" si="11"/>
        <v>356.96249999999998</v>
      </c>
      <c r="N27" s="26">
        <f t="shared" si="11"/>
        <v>338.65825000000001</v>
      </c>
      <c r="O27" s="26">
        <f t="shared" si="11"/>
        <v>342.23554999999999</v>
      </c>
      <c r="P27" s="26">
        <f t="shared" si="11"/>
        <v>338.65825000000001</v>
      </c>
      <c r="Q27" s="26">
        <f t="shared" si="11"/>
        <v>599.11149999999998</v>
      </c>
      <c r="R27" s="65">
        <f t="shared" si="11"/>
        <v>546.75350000000003</v>
      </c>
      <c r="S27" s="65">
        <f t="shared" si="11"/>
        <v>387.04150000000004</v>
      </c>
      <c r="T27" s="65">
        <f t="shared" si="11"/>
        <v>538.54555000000005</v>
      </c>
      <c r="U27" s="65">
        <f t="shared" si="11"/>
        <v>420.83715000000007</v>
      </c>
      <c r="V27" s="65">
        <f t="shared" si="11"/>
        <v>382.95744999999999</v>
      </c>
      <c r="W27" s="65">
        <f t="shared" si="11"/>
        <v>578.94929999999999</v>
      </c>
      <c r="X27" s="65">
        <f t="shared" si="11"/>
        <v>502.83669999999995</v>
      </c>
      <c r="Y27" s="65">
        <f t="shared" si="11"/>
        <v>506.2482</v>
      </c>
      <c r="Z27" s="65">
        <f t="shared" si="11"/>
        <v>429.40049999999997</v>
      </c>
      <c r="AA27" s="65">
        <f t="shared" si="11"/>
        <v>423.64765</v>
      </c>
      <c r="AB27" s="65">
        <f t="shared" si="11"/>
        <v>401.47140000000002</v>
      </c>
      <c r="AC27" s="65">
        <f t="shared" si="11"/>
        <v>388.81050000000005</v>
      </c>
      <c r="AD27" s="65">
        <f t="shared" si="11"/>
        <v>470.36355000000003</v>
      </c>
      <c r="AE27" s="65">
        <f t="shared" si="11"/>
        <v>348.87214999999998</v>
      </c>
      <c r="AF27" s="65">
        <f t="shared" si="11"/>
        <v>406.4</v>
      </c>
      <c r="AG27" s="65">
        <f t="shared" si="11"/>
        <v>428.25945000000002</v>
      </c>
      <c r="AH27" s="65">
        <f t="shared" si="11"/>
        <v>424.99194999999997</v>
      </c>
      <c r="AI27" s="65">
        <f t="shared" si="11"/>
        <v>429.78190000000001</v>
      </c>
      <c r="AJ27" s="65">
        <f t="shared" si="11"/>
        <v>451.46585000000005</v>
      </c>
      <c r="AK27" s="65">
        <f t="shared" si="11"/>
        <v>465.67290000000003</v>
      </c>
      <c r="AL27" s="65">
        <f t="shared" si="11"/>
        <v>531.13329999999996</v>
      </c>
      <c r="AM27" s="65">
        <f t="shared" si="11"/>
        <v>451.20529999999997</v>
      </c>
      <c r="AN27" s="65">
        <f t="shared" si="11"/>
        <v>405.13805000000002</v>
      </c>
      <c r="AO27" s="65">
        <f t="shared" si="11"/>
        <v>529.24040000000002</v>
      </c>
      <c r="AP27" s="65">
        <f t="shared" si="11"/>
        <v>393.2174</v>
      </c>
      <c r="AQ27" s="65">
        <f t="shared" si="11"/>
        <v>342.20670000000001</v>
      </c>
      <c r="AR27" s="65">
        <f t="shared" si="11"/>
        <v>416.24335000000008</v>
      </c>
      <c r="AS27" s="65">
        <f t="shared" si="11"/>
        <v>438.08935000000008</v>
      </c>
      <c r="AT27" s="65">
        <f t="shared" si="11"/>
        <v>408.29034999999999</v>
      </c>
      <c r="AU27" s="26">
        <f t="shared" si="11"/>
        <v>241.77314999999999</v>
      </c>
      <c r="AV27" s="40">
        <f t="shared" si="11"/>
        <v>370.72430000000003</v>
      </c>
      <c r="AW27" s="34">
        <f t="shared" si="11"/>
        <v>403.00630000000001</v>
      </c>
      <c r="AX27" s="34">
        <f t="shared" si="11"/>
        <v>555.6</v>
      </c>
      <c r="AY27" s="34">
        <f t="shared" si="11"/>
        <v>484.75880000000006</v>
      </c>
      <c r="AZ27" s="34">
        <f t="shared" si="11"/>
        <v>464.8193</v>
      </c>
      <c r="BA27" s="34">
        <f t="shared" si="11"/>
        <v>376.34645</v>
      </c>
      <c r="BB27" s="34">
        <f t="shared" si="11"/>
        <v>435.28730000000002</v>
      </c>
      <c r="BC27" s="26">
        <f t="shared" si="11"/>
        <v>305.12049750000006</v>
      </c>
    </row>
    <row r="28" spans="1:57">
      <c r="A28" s="1"/>
      <c r="B28" s="4" t="s">
        <v>14</v>
      </c>
      <c r="C28" s="10"/>
      <c r="D28" s="15">
        <v>3.71</v>
      </c>
      <c r="E28" s="15">
        <v>4.04</v>
      </c>
      <c r="F28" s="15">
        <v>4.33</v>
      </c>
      <c r="G28" s="15">
        <v>4.87</v>
      </c>
      <c r="H28" s="18">
        <v>3.25</v>
      </c>
      <c r="I28" s="31">
        <f>I27/120</f>
        <v>2.9765916666666667</v>
      </c>
      <c r="J28" s="31">
        <f>J27/120</f>
        <v>2.976658333333333</v>
      </c>
      <c r="K28" s="31">
        <f t="shared" ref="K28:U28" si="12">K27/120</f>
        <v>3.8135691666666673</v>
      </c>
      <c r="L28" s="31">
        <f t="shared" si="12"/>
        <v>3.8135691666666669</v>
      </c>
      <c r="M28" s="31">
        <f>M27/120</f>
        <v>2.9746874999999999</v>
      </c>
      <c r="N28" s="31">
        <f t="shared" si="12"/>
        <v>2.8221520833333336</v>
      </c>
      <c r="O28" s="31">
        <f t="shared" si="12"/>
        <v>2.8519629166666665</v>
      </c>
      <c r="P28" s="31">
        <f t="shared" si="12"/>
        <v>2.8221520833333336</v>
      </c>
      <c r="Q28" s="31">
        <f>Q27/120</f>
        <v>4.9925958333333336</v>
      </c>
      <c r="R28" s="32">
        <f t="shared" si="12"/>
        <v>4.5562791666666671</v>
      </c>
      <c r="S28" s="32">
        <f t="shared" si="12"/>
        <v>3.2253458333333338</v>
      </c>
      <c r="T28" s="32">
        <f t="shared" si="12"/>
        <v>4.487879583333334</v>
      </c>
      <c r="U28" s="32">
        <f t="shared" si="12"/>
        <v>3.5069762500000006</v>
      </c>
      <c r="V28" s="32">
        <f t="shared" ref="V28" si="13">V27/120</f>
        <v>3.1913120833333335</v>
      </c>
      <c r="W28" s="32">
        <f t="shared" ref="W28" si="14">W27/120</f>
        <v>4.8245775000000002</v>
      </c>
      <c r="X28" s="32">
        <f t="shared" ref="X28" si="15">X27/120</f>
        <v>4.1903058333333325</v>
      </c>
      <c r="Y28" s="32">
        <f t="shared" ref="Y28" si="16">Y27/120</f>
        <v>4.2187349999999997</v>
      </c>
      <c r="Z28" s="32">
        <f t="shared" ref="Z28" si="17">Z27/120</f>
        <v>3.5783374999999995</v>
      </c>
      <c r="AA28" s="32">
        <f t="shared" ref="AA28" si="18">AA27/120</f>
        <v>3.5303970833333334</v>
      </c>
      <c r="AB28" s="32">
        <f t="shared" ref="AB28" si="19">AB27/120</f>
        <v>3.3455950000000003</v>
      </c>
      <c r="AC28" s="32">
        <f t="shared" ref="AC28" si="20">AC27/120</f>
        <v>3.2400875000000005</v>
      </c>
      <c r="AD28" s="32">
        <f t="shared" ref="AD28" si="21">AD27/120</f>
        <v>3.9196962500000003</v>
      </c>
      <c r="AE28" s="32">
        <f t="shared" ref="AE28" si="22">AE27/120</f>
        <v>2.9072679166666666</v>
      </c>
      <c r="AF28" s="32">
        <f t="shared" ref="AF28" si="23">AF27/120</f>
        <v>3.3866666666666663</v>
      </c>
      <c r="AG28" s="32">
        <f t="shared" ref="AG28" si="24">AG27/120</f>
        <v>3.5688287500000002</v>
      </c>
      <c r="AH28" s="32">
        <f t="shared" ref="AH28" si="25">AH27/120</f>
        <v>3.5415995833333329</v>
      </c>
      <c r="AI28" s="32">
        <f t="shared" ref="AI28" si="26">AI27/120</f>
        <v>3.5815158333333335</v>
      </c>
      <c r="AJ28" s="32">
        <f t="shared" ref="AJ28" si="27">AJ27/120</f>
        <v>3.7622154166666673</v>
      </c>
      <c r="AK28" s="32">
        <f t="shared" ref="AK28" si="28">AK27/120</f>
        <v>3.8806075000000004</v>
      </c>
      <c r="AL28" s="32">
        <f t="shared" ref="AL28" si="29">AL27/120</f>
        <v>4.4261108333333334</v>
      </c>
      <c r="AM28" s="32">
        <f t="shared" ref="AM28" si="30">AM27/120</f>
        <v>3.7600441666666664</v>
      </c>
      <c r="AN28" s="32">
        <f t="shared" ref="AN28" si="31">AN27/120</f>
        <v>3.3761504166666669</v>
      </c>
      <c r="AO28" s="32">
        <f t="shared" ref="AO28" si="32">AO27/120</f>
        <v>4.4103366666666668</v>
      </c>
      <c r="AP28" s="32">
        <f t="shared" ref="AP28" si="33">AP27/120</f>
        <v>3.2768116666666667</v>
      </c>
      <c r="AQ28" s="32">
        <f t="shared" ref="AQ28:AV28" si="34">AQ27/120</f>
        <v>2.8517225000000002</v>
      </c>
      <c r="AR28" s="32">
        <f t="shared" si="34"/>
        <v>3.4686945833333338</v>
      </c>
      <c r="AS28" s="32">
        <f t="shared" si="34"/>
        <v>3.6507445833333341</v>
      </c>
      <c r="AT28" s="32">
        <f t="shared" si="34"/>
        <v>3.4024195833333333</v>
      </c>
      <c r="AU28" s="31">
        <f t="shared" si="34"/>
        <v>2.0147762499999997</v>
      </c>
      <c r="AV28" s="44">
        <f t="shared" si="34"/>
        <v>3.0893691666666667</v>
      </c>
      <c r="AW28" s="39">
        <f t="shared" ref="AW28" si="35">AW27/120</f>
        <v>3.3583858333333336</v>
      </c>
      <c r="AX28" s="39">
        <f t="shared" ref="AX28" si="36">AX27/120</f>
        <v>4.63</v>
      </c>
      <c r="AY28" s="39">
        <f t="shared" ref="AY28" si="37">AY27/120</f>
        <v>4.0396566666666676</v>
      </c>
      <c r="AZ28" s="39">
        <f t="shared" ref="AZ28" si="38">AZ27/120</f>
        <v>3.8734941666666667</v>
      </c>
      <c r="BA28" s="39">
        <f>BA27/120</f>
        <v>3.1362204166666667</v>
      </c>
      <c r="BB28" s="39">
        <f t="shared" ref="BB28" si="39">BB27/120</f>
        <v>3.6273941666666669</v>
      </c>
      <c r="BC28" s="39">
        <f>MEDIAN(BC27/120)</f>
        <v>2.5426708125000004</v>
      </c>
      <c r="BD28" s="39">
        <f>AVERAGE(D28:BC28)</f>
        <v>3.6081378361378209</v>
      </c>
      <c r="BE28" s="39" t="s">
        <v>111</v>
      </c>
    </row>
    <row r="29" spans="1:57">
      <c r="BD29">
        <f>MEDIAN(D28:BC28)</f>
        <v>3.5552141666666666</v>
      </c>
      <c r="BE29" t="s">
        <v>112</v>
      </c>
    </row>
  </sheetData>
  <phoneticPr fontId="2" type="noConversion"/>
  <conditionalFormatting sqref="D28:BE28">
    <cfRule type="aboveAverage" dxfId="1" priority="1" aboveAverage="0"/>
    <cfRule type="aboveAverage" dxfId="0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workbookViewId="0">
      <pane xSplit="1" topLeftCell="AQ1" activePane="topRight" state="frozen"/>
      <selection pane="topRight" activeCell="BC3" sqref="BC3"/>
    </sheetView>
  </sheetViews>
  <sheetFormatPr baseColWidth="10" defaultRowHeight="14" x14ac:dyDescent="0"/>
  <cols>
    <col min="1" max="2" width="13.83203125" customWidth="1"/>
    <col min="3" max="3" width="8.83203125" customWidth="1"/>
    <col min="4" max="4" width="12.33203125" customWidth="1"/>
    <col min="6" max="6" width="13.33203125" customWidth="1"/>
    <col min="13" max="13" width="12.33203125" customWidth="1"/>
    <col min="14" max="14" width="12.6640625" customWidth="1"/>
    <col min="19" max="19" width="14.5" customWidth="1"/>
    <col min="42" max="42" width="13.5" customWidth="1"/>
    <col min="43" max="43" width="14.1640625" customWidth="1"/>
    <col min="44" max="44" width="16.6640625" customWidth="1"/>
    <col min="45" max="45" width="13.83203125" customWidth="1"/>
  </cols>
  <sheetData>
    <row r="1" spans="1:53" ht="28">
      <c r="B1" s="1" t="s">
        <v>0</v>
      </c>
      <c r="C1" s="1"/>
      <c r="D1" s="4"/>
      <c r="E1" s="3"/>
      <c r="F1" s="2" t="s">
        <v>31</v>
      </c>
      <c r="G1" t="s">
        <v>32</v>
      </c>
      <c r="L1" s="45"/>
      <c r="M1" s="45"/>
      <c r="N1" s="45"/>
      <c r="AC1" s="45"/>
      <c r="AD1" s="45"/>
      <c r="AP1" s="33" t="s">
        <v>73</v>
      </c>
      <c r="AS1" s="45"/>
      <c r="AU1" t="s">
        <v>78</v>
      </c>
      <c r="AY1" s="45"/>
      <c r="BA1" s="45" t="s">
        <v>85</v>
      </c>
    </row>
    <row r="2" spans="1:53" ht="70">
      <c r="B2" s="19" t="s">
        <v>16</v>
      </c>
      <c r="C2" s="19" t="s">
        <v>17</v>
      </c>
      <c r="D2" s="19" t="s">
        <v>18</v>
      </c>
      <c r="E2" s="19" t="s">
        <v>19</v>
      </c>
      <c r="F2" s="12"/>
      <c r="G2" s="24" t="s">
        <v>33</v>
      </c>
      <c r="H2" s="24" t="s">
        <v>34</v>
      </c>
      <c r="I2" s="24" t="s">
        <v>35</v>
      </c>
      <c r="J2" s="24" t="s">
        <v>36</v>
      </c>
      <c r="K2" s="25" t="s">
        <v>41</v>
      </c>
      <c r="L2" s="25" t="s">
        <v>37</v>
      </c>
      <c r="M2" s="25" t="s">
        <v>38</v>
      </c>
      <c r="N2" s="25" t="s">
        <v>39</v>
      </c>
      <c r="O2" s="24" t="s">
        <v>40</v>
      </c>
      <c r="P2" s="20" t="s">
        <v>42</v>
      </c>
      <c r="Q2" s="20" t="s">
        <v>43</v>
      </c>
      <c r="R2" s="20" t="s">
        <v>44</v>
      </c>
      <c r="S2" s="21" t="s">
        <v>45</v>
      </c>
      <c r="T2" s="20" t="s">
        <v>46</v>
      </c>
      <c r="U2" s="20" t="s">
        <v>47</v>
      </c>
      <c r="V2" s="20" t="s">
        <v>48</v>
      </c>
      <c r="W2" s="20" t="s">
        <v>49</v>
      </c>
      <c r="X2" s="20" t="s">
        <v>50</v>
      </c>
      <c r="Y2" s="20" t="s">
        <v>51</v>
      </c>
      <c r="Z2" s="20" t="s">
        <v>52</v>
      </c>
      <c r="AA2" s="45" t="s">
        <v>53</v>
      </c>
      <c r="AB2" s="22" t="s">
        <v>54</v>
      </c>
      <c r="AC2" s="22" t="s">
        <v>55</v>
      </c>
      <c r="AD2" s="22" t="s">
        <v>56</v>
      </c>
      <c r="AE2" s="22" t="s">
        <v>57</v>
      </c>
      <c r="AF2" s="22" t="s">
        <v>58</v>
      </c>
      <c r="AG2" s="22" t="s">
        <v>59</v>
      </c>
      <c r="AH2" s="22" t="s">
        <v>60</v>
      </c>
      <c r="AI2" s="22" t="s">
        <v>61</v>
      </c>
      <c r="AJ2" s="22" t="s">
        <v>62</v>
      </c>
      <c r="AK2" s="22" t="s">
        <v>63</v>
      </c>
      <c r="AL2" s="22" t="s">
        <v>64</v>
      </c>
      <c r="AM2" s="22" t="s">
        <v>65</v>
      </c>
      <c r="AN2" s="22" t="s">
        <v>66</v>
      </c>
      <c r="AO2" s="22" t="s">
        <v>67</v>
      </c>
      <c r="AP2" s="50" t="s">
        <v>74</v>
      </c>
      <c r="AQ2" s="51" t="s">
        <v>71</v>
      </c>
      <c r="AR2" s="50" t="s">
        <v>72</v>
      </c>
      <c r="AS2" s="28" t="s">
        <v>75</v>
      </c>
      <c r="AT2" s="49" t="s">
        <v>77</v>
      </c>
      <c r="AU2" s="46" t="s">
        <v>79</v>
      </c>
      <c r="AV2" t="s">
        <v>80</v>
      </c>
      <c r="AW2" s="45" t="s">
        <v>81</v>
      </c>
      <c r="AX2" s="45" t="s">
        <v>82</v>
      </c>
      <c r="AY2" s="45" t="s">
        <v>83</v>
      </c>
      <c r="AZ2" s="47" t="s">
        <v>84</v>
      </c>
      <c r="BA2" s="48" t="s">
        <v>86</v>
      </c>
    </row>
    <row r="3" spans="1:53">
      <c r="B3" s="55"/>
      <c r="C3" s="55"/>
      <c r="D3" s="55"/>
      <c r="E3" s="55"/>
      <c r="F3" s="45"/>
      <c r="G3" s="56"/>
      <c r="H3" s="56"/>
      <c r="I3" s="56"/>
      <c r="J3" s="56"/>
      <c r="K3" s="57"/>
      <c r="L3" s="57"/>
      <c r="M3" s="57"/>
      <c r="N3" s="57"/>
      <c r="O3" s="56"/>
      <c r="P3" s="58"/>
      <c r="Q3" s="58"/>
      <c r="R3" s="58"/>
      <c r="S3" s="59"/>
      <c r="T3" s="58"/>
      <c r="U3" s="58"/>
      <c r="V3" s="58"/>
      <c r="W3" s="58"/>
      <c r="X3" s="58"/>
      <c r="Y3" s="58"/>
      <c r="Z3" s="58"/>
      <c r="AA3" s="45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0"/>
      <c r="AQ3" s="51"/>
      <c r="AR3" s="50"/>
      <c r="AS3" s="28"/>
      <c r="AT3" s="49"/>
      <c r="AU3" s="46"/>
      <c r="AW3" s="45"/>
      <c r="AX3" s="45"/>
      <c r="AY3" s="45"/>
      <c r="AZ3" s="47"/>
      <c r="BA3" s="48"/>
    </row>
    <row r="4" spans="1:53">
      <c r="A4" t="s">
        <v>109</v>
      </c>
      <c r="G4" t="s">
        <v>99</v>
      </c>
      <c r="H4" t="s">
        <v>99</v>
      </c>
      <c r="I4" t="s">
        <v>99</v>
      </c>
      <c r="J4" t="s">
        <v>99</v>
      </c>
      <c r="K4" t="s">
        <v>99</v>
      </c>
      <c r="L4" t="s">
        <v>99</v>
      </c>
      <c r="M4" t="s">
        <v>99</v>
      </c>
      <c r="N4" t="s">
        <v>99</v>
      </c>
      <c r="O4" t="s">
        <v>99</v>
      </c>
      <c r="AS4" t="s">
        <v>99</v>
      </c>
      <c r="AT4" t="s">
        <v>99</v>
      </c>
      <c r="BA4" t="s">
        <v>110</v>
      </c>
    </row>
    <row r="5" spans="1:53">
      <c r="A5" t="s">
        <v>87</v>
      </c>
    </row>
    <row r="7" spans="1:53">
      <c r="A7" t="s">
        <v>92</v>
      </c>
      <c r="B7" t="s">
        <v>95</v>
      </c>
      <c r="C7" t="s">
        <v>108</v>
      </c>
      <c r="D7" t="s">
        <v>108</v>
      </c>
      <c r="E7" t="s">
        <v>108</v>
      </c>
      <c r="F7" t="s">
        <v>105</v>
      </c>
      <c r="P7" t="s">
        <v>95</v>
      </c>
      <c r="Q7" t="s">
        <v>95</v>
      </c>
      <c r="R7" t="s">
        <v>95</v>
      </c>
      <c r="S7" t="s">
        <v>95</v>
      </c>
      <c r="T7" t="s">
        <v>95</v>
      </c>
      <c r="U7" t="s">
        <v>100</v>
      </c>
      <c r="V7" t="s">
        <v>95</v>
      </c>
      <c r="W7" t="s">
        <v>102</v>
      </c>
      <c r="X7" t="s">
        <v>95</v>
      </c>
      <c r="Y7" t="s">
        <v>95</v>
      </c>
      <c r="Z7" t="s">
        <v>95</v>
      </c>
      <c r="AA7" t="s">
        <v>101</v>
      </c>
      <c r="AB7" t="s">
        <v>95</v>
      </c>
      <c r="AC7" t="s">
        <v>95</v>
      </c>
      <c r="AD7" t="s">
        <v>100</v>
      </c>
      <c r="AE7" t="s">
        <v>95</v>
      </c>
      <c r="AF7" t="s">
        <v>95</v>
      </c>
      <c r="AG7" t="s">
        <v>95</v>
      </c>
      <c r="AH7" t="s">
        <v>102</v>
      </c>
      <c r="AI7" t="s">
        <v>95</v>
      </c>
      <c r="AJ7" t="s">
        <v>95</v>
      </c>
      <c r="AK7" t="s">
        <v>102</v>
      </c>
      <c r="AL7" t="s">
        <v>95</v>
      </c>
      <c r="AM7" t="s">
        <v>95</v>
      </c>
      <c r="AN7" t="s">
        <v>95</v>
      </c>
      <c r="AO7" t="s">
        <v>95</v>
      </c>
      <c r="AQ7" t="s">
        <v>95</v>
      </c>
      <c r="AW7" t="s">
        <v>100</v>
      </c>
      <c r="AX7" t="s">
        <v>107</v>
      </c>
    </row>
    <row r="8" spans="1:53">
      <c r="A8" t="s">
        <v>88</v>
      </c>
      <c r="B8">
        <v>2016</v>
      </c>
      <c r="C8">
        <v>1966</v>
      </c>
      <c r="D8">
        <v>1990</v>
      </c>
      <c r="E8">
        <v>2016</v>
      </c>
      <c r="F8">
        <v>2013</v>
      </c>
      <c r="P8">
        <v>2016</v>
      </c>
      <c r="Q8">
        <v>2016</v>
      </c>
      <c r="R8">
        <v>2018</v>
      </c>
      <c r="S8">
        <v>2015</v>
      </c>
      <c r="T8">
        <v>2015</v>
      </c>
      <c r="U8">
        <v>2018</v>
      </c>
      <c r="V8">
        <v>2014</v>
      </c>
      <c r="W8">
        <v>2017</v>
      </c>
      <c r="X8">
        <v>2012</v>
      </c>
      <c r="Y8">
        <v>2015</v>
      </c>
      <c r="Z8">
        <v>2017</v>
      </c>
      <c r="AA8">
        <v>2018</v>
      </c>
      <c r="AB8" s="53">
        <v>39814</v>
      </c>
      <c r="AC8">
        <v>2016</v>
      </c>
      <c r="AD8">
        <v>2017</v>
      </c>
      <c r="AE8">
        <v>2009</v>
      </c>
      <c r="AF8">
        <v>2013</v>
      </c>
      <c r="AG8">
        <v>2011</v>
      </c>
      <c r="AH8">
        <v>2012</v>
      </c>
      <c r="AI8">
        <v>2012</v>
      </c>
      <c r="AJ8">
        <v>2013</v>
      </c>
      <c r="AK8">
        <v>2015</v>
      </c>
      <c r="AL8">
        <v>2017</v>
      </c>
      <c r="AM8">
        <v>2012</v>
      </c>
      <c r="AN8">
        <v>2012</v>
      </c>
      <c r="AO8">
        <v>2014</v>
      </c>
      <c r="AW8">
        <v>2017</v>
      </c>
      <c r="AX8">
        <v>2009</v>
      </c>
    </row>
    <row r="9" spans="1:53">
      <c r="A9" t="s">
        <v>89</v>
      </c>
      <c r="B9">
        <v>2028</v>
      </c>
      <c r="C9">
        <f>C8+C10</f>
        <v>2020</v>
      </c>
      <c r="D9">
        <v>2020</v>
      </c>
      <c r="E9">
        <v>2020</v>
      </c>
      <c r="F9">
        <v>2025</v>
      </c>
      <c r="P9">
        <v>2024</v>
      </c>
      <c r="Q9">
        <v>2029</v>
      </c>
      <c r="R9">
        <v>2029</v>
      </c>
      <c r="S9">
        <v>2024</v>
      </c>
      <c r="T9">
        <v>2023</v>
      </c>
      <c r="U9">
        <v>2033</v>
      </c>
      <c r="V9">
        <v>2019</v>
      </c>
      <c r="W9">
        <v>2032</v>
      </c>
      <c r="X9">
        <v>2020</v>
      </c>
      <c r="Y9">
        <v>2025</v>
      </c>
      <c r="Z9">
        <v>2028</v>
      </c>
      <c r="AA9">
        <v>2027</v>
      </c>
      <c r="AB9" s="53">
        <v>43891</v>
      </c>
      <c r="AC9">
        <v>2027</v>
      </c>
      <c r="AD9">
        <v>2025</v>
      </c>
      <c r="AE9">
        <v>2028</v>
      </c>
      <c r="AF9">
        <v>2025</v>
      </c>
      <c r="AG9">
        <v>2022</v>
      </c>
      <c r="AH9">
        <v>2027</v>
      </c>
      <c r="AI9">
        <v>2024</v>
      </c>
      <c r="AJ9">
        <v>2028</v>
      </c>
      <c r="AK9">
        <v>2027</v>
      </c>
      <c r="AL9">
        <v>2024</v>
      </c>
      <c r="AM9">
        <v>2027</v>
      </c>
      <c r="AN9">
        <v>2027</v>
      </c>
      <c r="AO9">
        <v>2022</v>
      </c>
      <c r="AQ9" s="52">
        <v>47299</v>
      </c>
      <c r="AW9">
        <v>2027</v>
      </c>
      <c r="AX9">
        <v>2019</v>
      </c>
    </row>
    <row r="10" spans="1:53">
      <c r="A10" t="s">
        <v>90</v>
      </c>
      <c r="B10">
        <f>B9-B8</f>
        <v>12</v>
      </c>
      <c r="C10">
        <v>54</v>
      </c>
      <c r="D10">
        <f>D9-D8</f>
        <v>30</v>
      </c>
      <c r="E10">
        <f>E9-E8</f>
        <v>4</v>
      </c>
      <c r="F10">
        <f>F9-F8</f>
        <v>12</v>
      </c>
      <c r="P10">
        <f t="shared" ref="P10:U10" si="0">P9-P8</f>
        <v>8</v>
      </c>
      <c r="Q10">
        <f t="shared" si="0"/>
        <v>13</v>
      </c>
      <c r="R10">
        <f t="shared" si="0"/>
        <v>11</v>
      </c>
      <c r="S10">
        <f t="shared" si="0"/>
        <v>9</v>
      </c>
      <c r="T10">
        <f t="shared" si="0"/>
        <v>8</v>
      </c>
      <c r="U10">
        <f t="shared" si="0"/>
        <v>15</v>
      </c>
      <c r="V10">
        <f t="shared" ref="V10:AC10" si="1">V9-V8</f>
        <v>5</v>
      </c>
      <c r="W10">
        <f t="shared" si="1"/>
        <v>15</v>
      </c>
      <c r="X10">
        <f t="shared" si="1"/>
        <v>8</v>
      </c>
      <c r="Y10">
        <f t="shared" si="1"/>
        <v>10</v>
      </c>
      <c r="Z10">
        <f t="shared" si="1"/>
        <v>11</v>
      </c>
      <c r="AA10">
        <f t="shared" si="1"/>
        <v>9</v>
      </c>
      <c r="AB10" s="54">
        <v>15.17</v>
      </c>
      <c r="AC10">
        <f t="shared" si="1"/>
        <v>11</v>
      </c>
      <c r="AD10">
        <f t="shared" ref="AD10" si="2">AD9-AD8</f>
        <v>8</v>
      </c>
      <c r="AE10">
        <f t="shared" ref="AE10" si="3">AE9-AE8</f>
        <v>19</v>
      </c>
      <c r="AF10">
        <f t="shared" ref="AF10" si="4">AF9-AF8</f>
        <v>12</v>
      </c>
      <c r="AG10">
        <f t="shared" ref="AG10" si="5">AG9-AG8</f>
        <v>11</v>
      </c>
      <c r="AH10">
        <f t="shared" ref="AH10" si="6">AH9-AH8</f>
        <v>15</v>
      </c>
      <c r="AI10">
        <f t="shared" ref="AI10" si="7">AI9-AI8</f>
        <v>12</v>
      </c>
      <c r="AJ10">
        <f t="shared" ref="AJ10" si="8">AJ9-AJ8</f>
        <v>15</v>
      </c>
      <c r="AK10">
        <f t="shared" ref="AK10" si="9">AK9-AK8</f>
        <v>12</v>
      </c>
      <c r="AL10">
        <f t="shared" ref="AL10" si="10">AL9-AL8</f>
        <v>7</v>
      </c>
      <c r="AM10">
        <f t="shared" ref="AM10" si="11">AM9-AM8</f>
        <v>15</v>
      </c>
      <c r="AN10">
        <f t="shared" ref="AN10" si="12">AN9-AN8</f>
        <v>15</v>
      </c>
      <c r="AO10">
        <f t="shared" ref="AO10" si="13">AO9-AO8</f>
        <v>8</v>
      </c>
      <c r="AQ10">
        <v>15</v>
      </c>
      <c r="AW10">
        <f>AW9-AW8</f>
        <v>10</v>
      </c>
      <c r="AX10">
        <f>AX9-AX8</f>
        <v>10</v>
      </c>
    </row>
    <row r="11" spans="1:53">
      <c r="AB11" s="54"/>
    </row>
    <row r="12" spans="1:53">
      <c r="A12" t="s">
        <v>91</v>
      </c>
      <c r="B12">
        <v>-93658</v>
      </c>
      <c r="C12">
        <v>46.4</v>
      </c>
      <c r="D12">
        <v>215.49</v>
      </c>
      <c r="E12">
        <v>-56.44</v>
      </c>
      <c r="F12">
        <v>-105000</v>
      </c>
      <c r="AQ12">
        <v>5.008</v>
      </c>
      <c r="AW12">
        <v>-53000</v>
      </c>
      <c r="AX12">
        <v>12570</v>
      </c>
    </row>
    <row r="13" spans="1:53">
      <c r="A13" t="s">
        <v>93</v>
      </c>
      <c r="E13" t="s">
        <v>108</v>
      </c>
      <c r="F13" t="s">
        <v>106</v>
      </c>
      <c r="P13" t="s">
        <v>95</v>
      </c>
      <c r="Q13" t="s">
        <v>95</v>
      </c>
      <c r="R13" t="s">
        <v>95</v>
      </c>
      <c r="S13" t="s">
        <v>99</v>
      </c>
      <c r="T13" t="s">
        <v>95</v>
      </c>
      <c r="U13" t="s">
        <v>101</v>
      </c>
      <c r="V13" t="s">
        <v>95</v>
      </c>
      <c r="W13" t="s">
        <v>103</v>
      </c>
      <c r="X13" t="s">
        <v>95</v>
      </c>
      <c r="Y13" t="s">
        <v>95</v>
      </c>
      <c r="Z13" t="s">
        <v>95</v>
      </c>
      <c r="AA13" t="s">
        <v>101</v>
      </c>
      <c r="AB13" t="s">
        <v>95</v>
      </c>
      <c r="AC13" t="s">
        <v>95</v>
      </c>
      <c r="AD13" t="s">
        <v>100</v>
      </c>
      <c r="AE13" t="s">
        <v>95</v>
      </c>
      <c r="AF13" t="s">
        <v>95</v>
      </c>
      <c r="AG13" t="s">
        <v>95</v>
      </c>
      <c r="AH13" t="s">
        <v>102</v>
      </c>
      <c r="AI13" t="s">
        <v>95</v>
      </c>
      <c r="AJ13" t="s">
        <v>104</v>
      </c>
      <c r="AK13" t="s">
        <v>102</v>
      </c>
      <c r="AL13" t="s">
        <v>95</v>
      </c>
      <c r="AM13" t="s">
        <v>95</v>
      </c>
      <c r="AN13" t="s">
        <v>95</v>
      </c>
      <c r="AO13" t="s">
        <v>100</v>
      </c>
      <c r="AP13" t="s">
        <v>97</v>
      </c>
      <c r="AQ13" t="s">
        <v>96</v>
      </c>
      <c r="AR13" t="s">
        <v>98</v>
      </c>
    </row>
    <row r="14" spans="1:53">
      <c r="A14" t="s">
        <v>88</v>
      </c>
      <c r="E14">
        <v>2009</v>
      </c>
      <c r="F14">
        <v>2013</v>
      </c>
      <c r="P14">
        <v>2012</v>
      </c>
      <c r="Q14">
        <v>2018</v>
      </c>
      <c r="R14">
        <v>2018</v>
      </c>
      <c r="T14">
        <v>2015</v>
      </c>
      <c r="U14">
        <v>2018</v>
      </c>
      <c r="V14">
        <v>2014</v>
      </c>
      <c r="W14">
        <v>2017</v>
      </c>
      <c r="X14">
        <v>2012</v>
      </c>
      <c r="Y14">
        <v>2015</v>
      </c>
      <c r="Z14">
        <v>2017</v>
      </c>
      <c r="AA14">
        <v>2018</v>
      </c>
      <c r="AB14">
        <v>2005</v>
      </c>
      <c r="AC14">
        <v>2016</v>
      </c>
      <c r="AD14">
        <v>2017</v>
      </c>
      <c r="AE14">
        <v>2009</v>
      </c>
      <c r="AF14">
        <v>2013</v>
      </c>
      <c r="AG14">
        <v>2011</v>
      </c>
      <c r="AH14">
        <v>2012</v>
      </c>
      <c r="AI14">
        <v>2012</v>
      </c>
      <c r="AK14">
        <v>2015</v>
      </c>
      <c r="AL14">
        <v>2017</v>
      </c>
      <c r="AM14">
        <v>2012</v>
      </c>
      <c r="AN14">
        <v>2008</v>
      </c>
      <c r="AO14">
        <v>2014</v>
      </c>
    </row>
    <row r="15" spans="1:53">
      <c r="A15" t="s">
        <v>89</v>
      </c>
      <c r="E15">
        <v>2029</v>
      </c>
      <c r="F15">
        <v>2025</v>
      </c>
      <c r="P15">
        <v>2024</v>
      </c>
      <c r="Q15">
        <v>2029</v>
      </c>
      <c r="R15">
        <v>2029</v>
      </c>
      <c r="T15">
        <v>2023</v>
      </c>
      <c r="U15">
        <v>2033</v>
      </c>
      <c r="V15">
        <v>2019</v>
      </c>
      <c r="W15">
        <v>2032</v>
      </c>
      <c r="X15">
        <v>2020</v>
      </c>
      <c r="Y15">
        <v>2025</v>
      </c>
      <c r="Z15">
        <v>2029</v>
      </c>
      <c r="AA15">
        <v>2027</v>
      </c>
      <c r="AB15" s="52">
        <v>43891</v>
      </c>
      <c r="AC15">
        <v>2027</v>
      </c>
      <c r="AD15">
        <v>2025</v>
      </c>
      <c r="AE15">
        <v>2028</v>
      </c>
      <c r="AF15">
        <v>2025</v>
      </c>
      <c r="AG15">
        <v>2022</v>
      </c>
      <c r="AH15">
        <v>2027</v>
      </c>
      <c r="AI15">
        <v>2024</v>
      </c>
      <c r="AK15">
        <v>2027</v>
      </c>
      <c r="AL15">
        <v>2024</v>
      </c>
      <c r="AM15">
        <v>2027</v>
      </c>
      <c r="AN15">
        <v>2023</v>
      </c>
      <c r="AO15">
        <v>2022</v>
      </c>
      <c r="AP15" s="52">
        <v>47118</v>
      </c>
      <c r="AQ15" s="52">
        <v>47118</v>
      </c>
      <c r="AR15" s="52">
        <v>47118</v>
      </c>
    </row>
    <row r="16" spans="1:53">
      <c r="A16" t="s">
        <v>90</v>
      </c>
      <c r="B16" t="str">
        <f t="shared" ref="B16" si="14">IF(B15-B14=0, "", B15-B14)</f>
        <v/>
      </c>
      <c r="C16" t="str">
        <f t="shared" ref="C16" si="15">IF(C15-C14=0, "", C15-C14)</f>
        <v/>
      </c>
      <c r="D16" t="str">
        <f t="shared" ref="D16" si="16">IF(D15-D14=0, "", D15-D14)</f>
        <v/>
      </c>
      <c r="E16">
        <f t="shared" ref="E16" si="17">IF(E15-E14=0, "", E15-E14)</f>
        <v>20</v>
      </c>
      <c r="F16">
        <f>IF(F15-F14=0, "",F15-F14)</f>
        <v>12</v>
      </c>
      <c r="G16" t="str">
        <f t="shared" ref="G16" si="18">IF(G15-G14=0, "", G15-G14)</f>
        <v/>
      </c>
      <c r="H16" t="str">
        <f t="shared" ref="H16" si="19">IF(H15-H14=0, "", H15-H14)</f>
        <v/>
      </c>
      <c r="I16" t="str">
        <f t="shared" ref="I16" si="20">IF(I15-I14=0, "", I15-I14)</f>
        <v/>
      </c>
      <c r="J16" t="str">
        <f t="shared" ref="J16" si="21">IF(J15-J14=0, "", J15-J14)</f>
        <v/>
      </c>
      <c r="K16" t="str">
        <f t="shared" ref="K16" si="22">IF(K15-K14=0, "", K15-K14)</f>
        <v/>
      </c>
      <c r="L16" t="str">
        <f t="shared" ref="L16" si="23">IF(L15-L14=0, "", L15-L14)</f>
        <v/>
      </c>
      <c r="M16" t="str">
        <f t="shared" ref="M16" si="24">IF(M15-M14=0, "", M15-M14)</f>
        <v/>
      </c>
      <c r="N16" t="str">
        <f t="shared" ref="N16" si="25">IF(N15-N14=0, "", N15-N14)</f>
        <v/>
      </c>
      <c r="O16" t="str">
        <f t="shared" ref="O16" si="26">IF(O15-O14=0, "", O15-O14)</f>
        <v/>
      </c>
      <c r="P16">
        <f t="shared" ref="P16" si="27">IF(P15-P14=0, "", P15-P14)</f>
        <v>12</v>
      </c>
      <c r="Q16">
        <f t="shared" ref="Q16" si="28">IF(Q15-Q14=0, "", Q15-Q14)</f>
        <v>11</v>
      </c>
      <c r="R16">
        <f t="shared" ref="R16" si="29">IF(R15-R14=0, "", R15-R14)</f>
        <v>11</v>
      </c>
      <c r="S16" t="str">
        <f t="shared" ref="S16" si="30">IF(S15-S14=0, "", S15-S14)</f>
        <v/>
      </c>
      <c r="T16">
        <f t="shared" ref="T16" si="31">IF(T15-T14=0, "", T15-T14)</f>
        <v>8</v>
      </c>
      <c r="U16">
        <f t="shared" ref="U16" si="32">IF(U15-U14=0, "", U15-U14)</f>
        <v>15</v>
      </c>
      <c r="V16">
        <f t="shared" ref="V16" si="33">IF(V15-V14=0, "", V15-V14)</f>
        <v>5</v>
      </c>
      <c r="W16">
        <f t="shared" ref="W16" si="34">IF(W15-W14=0, "", W15-W14)</f>
        <v>15</v>
      </c>
      <c r="X16">
        <f t="shared" ref="X16:AE16" si="35">IF(X15-X14=0, "", X15-X14)</f>
        <v>8</v>
      </c>
      <c r="Y16">
        <f t="shared" si="35"/>
        <v>10</v>
      </c>
      <c r="Z16">
        <f t="shared" si="35"/>
        <v>12</v>
      </c>
      <c r="AA16">
        <f t="shared" si="35"/>
        <v>9</v>
      </c>
      <c r="AB16">
        <v>15.17</v>
      </c>
      <c r="AC16">
        <f t="shared" si="35"/>
        <v>11</v>
      </c>
      <c r="AD16">
        <f t="shared" si="35"/>
        <v>8</v>
      </c>
      <c r="AE16">
        <f t="shared" si="35"/>
        <v>19</v>
      </c>
      <c r="AF16">
        <f t="shared" ref="AF16" si="36">IF(AF15-AF14=0, "", AF15-AF14)</f>
        <v>12</v>
      </c>
      <c r="AG16">
        <f t="shared" ref="AG16" si="37">IF(AG15-AG14=0, "", AG15-AG14)</f>
        <v>11</v>
      </c>
      <c r="AH16">
        <f t="shared" ref="AH16" si="38">IF(AH15-AH14=0, "", AH15-AH14)</f>
        <v>15</v>
      </c>
      <c r="AI16">
        <f t="shared" ref="AI16" si="39">IF(AI15-AI14=0, "", AI15-AI14)</f>
        <v>12</v>
      </c>
      <c r="AJ16" t="str">
        <f t="shared" ref="AJ16" si="40">IF(AJ15-AJ14=0, "", AJ15-AJ14)</f>
        <v/>
      </c>
      <c r="AK16">
        <f t="shared" ref="AK16" si="41">IF(AK15-AK14=0, "", AK15-AK14)</f>
        <v>12</v>
      </c>
      <c r="AL16">
        <f t="shared" ref="AL16" si="42">IF(AL15-AL14=0, "", AL15-AL14)</f>
        <v>7</v>
      </c>
      <c r="AM16">
        <f t="shared" ref="AM16" si="43">IF(AM15-AM14=0, "", AM15-AM14)</f>
        <v>15</v>
      </c>
      <c r="AN16">
        <f t="shared" ref="AN16" si="44">IF(AN15-AN14=0, "", AN15-AN14)</f>
        <v>15</v>
      </c>
      <c r="AO16">
        <f t="shared" ref="AO16" si="45">IF(AO15-AO14=0, "", AO15-AO14)</f>
        <v>8</v>
      </c>
    </row>
    <row r="17" spans="1:44">
      <c r="A17" t="s">
        <v>91</v>
      </c>
      <c r="F17">
        <v>403000</v>
      </c>
      <c r="AP17">
        <v>-1.2809999999999999</v>
      </c>
      <c r="AQ17">
        <v>2.8090000000000002</v>
      </c>
      <c r="AR17">
        <v>-1.1599999999999999</v>
      </c>
    </row>
    <row r="18" spans="1:44">
      <c r="A18" t="s">
        <v>94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Prix eau assainissement facture</vt:lpstr>
      <vt:lpstr>DSP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team</dc:creator>
  <cp:keywords/>
  <dc:description/>
  <cp:lastModifiedBy>Michael Goma</cp:lastModifiedBy>
  <dcterms:created xsi:type="dcterms:W3CDTF">2019-10-14T19:26:12Z</dcterms:created>
  <dcterms:modified xsi:type="dcterms:W3CDTF">2020-06-21T10:15:24Z</dcterms:modified>
  <cp:category/>
</cp:coreProperties>
</file>