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6420" windowHeight="8200" tabRatio="10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<sst xmlns="http://schemas.openxmlformats.org/spreadsheetml/2006/main" count="46" uniqueCount="11">
  <si>
    <t>200 m3</t>
  </si>
  <si>
    <t>Tarification  2010</t>
  </si>
  <si>
    <t>Tarification « sociale » 2011 – Mairie</t>
  </si>
  <si>
    <t>Tarification sociale Alterlib (2 personnes)</t>
  </si>
  <si>
    <t>Tarification sociale Alterlib (5 personnes)</t>
  </si>
  <si>
    <t>m3</t>
  </si>
  <si>
    <t>Eau TTC</t>
  </si>
  <si>
    <t>HT</t>
  </si>
  <si>
    <t>TVA</t>
  </si>
  <si>
    <t>Facture TTC</t>
  </si>
  <si>
    <t>120 m3</t>
  </si>
</sst>
</file>

<file path=xl/styles.xml><?xml version="1.0" encoding="utf-8"?>
<styleSheet xmlns="http://schemas.openxmlformats.org/spreadsheetml/2006/main">
  <numFmts count="10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.0000"/>
    <numFmt numFmtId="165" formatCode="#,###.0000"/>
  </numFmts>
  <fonts count="12">
    <font>
      <sz val="10"/>
      <name val="Arial"/>
      <family val="2"/>
    </font>
    <font>
      <sz val="15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1" xfId="0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164" fontId="6" fillId="2" borderId="0" xfId="0" applyNumberFormat="1" applyFont="1" applyFill="1" applyAlignment="1">
      <alignment/>
    </xf>
    <xf numFmtId="4" fontId="6" fillId="2" borderId="0" xfId="0" applyNumberFormat="1" applyFont="1" applyFill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8" fillId="3" borderId="0" xfId="0" applyFont="1" applyFill="1" applyAlignment="1">
      <alignment/>
    </xf>
    <xf numFmtId="164" fontId="8" fillId="3" borderId="0" xfId="0" applyNumberFormat="1" applyFont="1" applyFill="1" applyAlignment="1">
      <alignment/>
    </xf>
    <xf numFmtId="4" fontId="8" fillId="3" borderId="0" xfId="0" applyNumberFormat="1" applyFont="1" applyFill="1" applyAlignment="1">
      <alignment/>
    </xf>
    <xf numFmtId="0" fontId="2" fillId="0" borderId="1" xfId="0" applyFont="1" applyBorder="1" applyAlignment="1">
      <alignment horizontal="right"/>
    </xf>
    <xf numFmtId="0" fontId="6" fillId="2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8" fillId="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3" borderId="0" xfId="0" applyFont="1" applyFill="1" applyAlignment="1">
      <alignment/>
    </xf>
    <xf numFmtId="165" fontId="6" fillId="2" borderId="0" xfId="0" applyNumberFormat="1" applyFont="1" applyFill="1" applyAlignment="1">
      <alignment/>
    </xf>
    <xf numFmtId="165" fontId="7" fillId="0" borderId="0" xfId="0" applyNumberFormat="1" applyFont="1" applyAlignment="1">
      <alignment/>
    </xf>
    <xf numFmtId="165" fontId="8" fillId="3" borderId="0" xfId="0" applyNumberFormat="1" applyFont="1" applyFill="1" applyAlignment="1">
      <alignment/>
    </xf>
    <xf numFmtId="0" fontId="9" fillId="0" borderId="0" xfId="0" applyFont="1" applyAlignment="1">
      <alignment horizontal="right"/>
    </xf>
    <xf numFmtId="4" fontId="9" fillId="0" borderId="0" xfId="0" applyNumberFormat="1" applyFont="1" applyAlignment="1">
      <alignment/>
    </xf>
    <xf numFmtId="0" fontId="10" fillId="2" borderId="0" xfId="0" applyFont="1" applyFill="1" applyAlignment="1">
      <alignment horizontal="right"/>
    </xf>
    <xf numFmtId="4" fontId="10" fillId="2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/>
    </xf>
    <xf numFmtId="0" fontId="5" fillId="3" borderId="0" xfId="0" applyFont="1" applyFill="1" applyAlignment="1">
      <alignment horizontal="right"/>
    </xf>
    <xf numFmtId="4" fontId="5" fillId="3" borderId="0" xfId="0" applyNumberFormat="1" applyFont="1" applyFill="1" applyAlignment="1">
      <alignment/>
    </xf>
    <xf numFmtId="0" fontId="0" fillId="0" borderId="1" xfId="0" applyBorder="1" applyAlignment="1">
      <alignment/>
    </xf>
    <xf numFmtId="0" fontId="11" fillId="4" borderId="0" xfId="0" applyFont="1" applyFill="1" applyAlignment="1">
      <alignment/>
    </xf>
    <xf numFmtId="164" fontId="11" fillId="4" borderId="0" xfId="0" applyNumberFormat="1" applyFont="1" applyFill="1" applyAlignment="1">
      <alignment/>
    </xf>
    <xf numFmtId="4" fontId="11" fillId="4" borderId="0" xfId="0" applyNumberFormat="1" applyFont="1" applyFill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164" fontId="0" fillId="5" borderId="3" xfId="0" applyNumberFormat="1" applyFill="1" applyBorder="1" applyAlignment="1">
      <alignment/>
    </xf>
    <xf numFmtId="4" fontId="0" fillId="5" borderId="3" xfId="0" applyNumberFormat="1" applyFill="1" applyBorder="1" applyAlignment="1">
      <alignment/>
    </xf>
    <xf numFmtId="0" fontId="6" fillId="5" borderId="3" xfId="0" applyFont="1" applyFill="1" applyBorder="1" applyAlignment="1">
      <alignment/>
    </xf>
    <xf numFmtId="164" fontId="6" fillId="5" borderId="3" xfId="0" applyNumberFormat="1" applyFont="1" applyFill="1" applyBorder="1" applyAlignment="1">
      <alignment/>
    </xf>
    <xf numFmtId="4" fontId="6" fillId="5" borderId="3" xfId="0" applyNumberFormat="1" applyFont="1" applyFill="1" applyBorder="1" applyAlignment="1">
      <alignment/>
    </xf>
    <xf numFmtId="0" fontId="7" fillId="5" borderId="3" xfId="0" applyFont="1" applyFill="1" applyBorder="1" applyAlignment="1">
      <alignment/>
    </xf>
    <xf numFmtId="0" fontId="7" fillId="5" borderId="4" xfId="0" applyFont="1" applyFill="1" applyBorder="1" applyAlignment="1">
      <alignment/>
    </xf>
    <xf numFmtId="0" fontId="8" fillId="5" borderId="3" xfId="0" applyFont="1" applyFill="1" applyBorder="1" applyAlignment="1">
      <alignment/>
    </xf>
    <xf numFmtId="0" fontId="8" fillId="5" borderId="4" xfId="0" applyFont="1" applyFill="1" applyBorder="1" applyAlignment="1">
      <alignment/>
    </xf>
    <xf numFmtId="0" fontId="6" fillId="4" borderId="0" xfId="0" applyFont="1" applyFill="1" applyAlignment="1">
      <alignment/>
    </xf>
    <xf numFmtId="164" fontId="6" fillId="4" borderId="0" xfId="0" applyNumberFormat="1" applyFont="1" applyFill="1" applyAlignment="1">
      <alignment/>
    </xf>
    <xf numFmtId="4" fontId="6" fillId="4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5"/>
  <sheetViews>
    <sheetView tabSelected="1" workbookViewId="0" topLeftCell="I18">
      <selection activeCell="Y21" sqref="Y21"/>
    </sheetView>
  </sheetViews>
  <sheetFormatPr defaultColWidth="11.421875" defaultRowHeight="12.75"/>
  <cols>
    <col min="1" max="2" width="11.421875" style="0" customWidth="1"/>
    <col min="3" max="3" width="11.421875" style="1" customWidth="1"/>
    <col min="4" max="4" width="11.421875" style="0" customWidth="1"/>
    <col min="5" max="5" width="11.421875" style="2" customWidth="1"/>
    <col min="6" max="8" width="11.421875" style="0" customWidth="1"/>
    <col min="9" max="9" width="11.421875" style="1" customWidth="1"/>
    <col min="10" max="10" width="11.421875" style="0" customWidth="1"/>
    <col min="11" max="11" width="11.421875" style="2" customWidth="1"/>
  </cols>
  <sheetData>
    <row r="1" spans="1:24" ht="12">
      <c r="A1" s="59" t="s">
        <v>0</v>
      </c>
      <c r="B1" s="60" t="s">
        <v>1</v>
      </c>
      <c r="C1" s="60"/>
      <c r="D1" s="60"/>
      <c r="E1" s="60"/>
      <c r="F1" s="60"/>
      <c r="G1" s="61" t="s">
        <v>2</v>
      </c>
      <c r="H1" s="61"/>
      <c r="I1" s="61"/>
      <c r="J1" s="61"/>
      <c r="K1" s="61"/>
      <c r="L1" s="61"/>
      <c r="M1" s="62" t="s">
        <v>3</v>
      </c>
      <c r="N1" s="62"/>
      <c r="O1" s="62"/>
      <c r="P1" s="62"/>
      <c r="Q1" s="62"/>
      <c r="R1" s="62"/>
      <c r="S1" s="63" t="s">
        <v>4</v>
      </c>
      <c r="T1" s="63"/>
      <c r="U1" s="63"/>
      <c r="V1" s="63"/>
      <c r="W1" s="63"/>
      <c r="X1" s="63"/>
    </row>
    <row r="2" spans="1:24" ht="12">
      <c r="A2" s="59"/>
      <c r="B2" s="3"/>
      <c r="C2" s="4"/>
      <c r="D2" s="5"/>
      <c r="E2" s="6"/>
      <c r="F2" s="5"/>
      <c r="G2" s="7"/>
      <c r="H2" s="8"/>
      <c r="I2" s="9"/>
      <c r="J2" s="8"/>
      <c r="K2" s="10"/>
      <c r="L2" s="8"/>
      <c r="M2" s="11"/>
      <c r="N2" s="11"/>
      <c r="O2" s="12"/>
      <c r="P2" s="11"/>
      <c r="Q2" s="13"/>
      <c r="R2" s="11"/>
      <c r="S2" s="14"/>
      <c r="T2" s="14"/>
      <c r="U2" s="15"/>
      <c r="V2" s="14"/>
      <c r="W2" s="16"/>
      <c r="X2" s="14"/>
    </row>
    <row r="3" spans="1:24" ht="12">
      <c r="A3" s="59"/>
      <c r="B3" s="3">
        <v>200</v>
      </c>
      <c r="C3" s="4"/>
      <c r="D3" s="5"/>
      <c r="E3" s="6"/>
      <c r="F3" s="5"/>
      <c r="G3" s="7">
        <v>200</v>
      </c>
      <c r="H3" s="8">
        <f>IF(B3&gt;15,15,B3)</f>
        <v>15</v>
      </c>
      <c r="I3" s="9">
        <v>0.1</v>
      </c>
      <c r="J3" s="8"/>
      <c r="K3" s="10">
        <f>H3*I3</f>
        <v>1.5</v>
      </c>
      <c r="L3" s="8"/>
      <c r="M3" s="11">
        <v>200</v>
      </c>
      <c r="N3" s="11">
        <v>30</v>
      </c>
      <c r="O3" s="12">
        <v>0</v>
      </c>
      <c r="P3" s="11"/>
      <c r="Q3" s="13">
        <f>N3*O3</f>
        <v>0</v>
      </c>
      <c r="R3" s="11"/>
      <c r="S3" s="14">
        <v>200</v>
      </c>
      <c r="T3" s="14">
        <v>75</v>
      </c>
      <c r="U3" s="15">
        <v>0</v>
      </c>
      <c r="V3" s="14"/>
      <c r="W3" s="16">
        <f>T3*U3</f>
        <v>0</v>
      </c>
      <c r="X3" s="14"/>
    </row>
    <row r="4" spans="1:24" ht="12">
      <c r="A4" s="59"/>
      <c r="B4" s="17" t="s">
        <v>5</v>
      </c>
      <c r="C4" s="4"/>
      <c r="D4" s="5"/>
      <c r="E4" s="6"/>
      <c r="F4" s="5"/>
      <c r="G4" s="18" t="s">
        <v>5</v>
      </c>
      <c r="H4" s="8">
        <f>IF(B3&gt;120,105,B3-15)</f>
        <v>105</v>
      </c>
      <c r="I4" s="9">
        <v>0.7</v>
      </c>
      <c r="J4" s="8"/>
      <c r="K4" s="10">
        <f>H4*I4</f>
        <v>73.5</v>
      </c>
      <c r="L4" s="8"/>
      <c r="M4" s="19" t="s">
        <v>5</v>
      </c>
      <c r="N4" s="11">
        <f>IF(M3&gt;120,105,M3-15)</f>
        <v>105</v>
      </c>
      <c r="O4" s="12">
        <v>0.7</v>
      </c>
      <c r="P4" s="11"/>
      <c r="Q4" s="13">
        <f>N4*O4</f>
        <v>73.5</v>
      </c>
      <c r="R4" s="11"/>
      <c r="S4" s="20" t="s">
        <v>5</v>
      </c>
      <c r="T4" s="14">
        <f>IF(S3&gt;120,105,S3-15)</f>
        <v>105</v>
      </c>
      <c r="U4" s="15">
        <v>0.7</v>
      </c>
      <c r="V4" s="14"/>
      <c r="W4" s="16">
        <f>T4*U4</f>
        <v>73.5</v>
      </c>
      <c r="X4" s="14"/>
    </row>
    <row r="5" spans="1:24" ht="12">
      <c r="A5" s="59"/>
      <c r="B5" s="3"/>
      <c r="C5" s="4"/>
      <c r="D5" s="5"/>
      <c r="E5" s="6"/>
      <c r="F5" s="5"/>
      <c r="G5" s="8"/>
      <c r="H5" s="8">
        <f>IF(B3&gt;150,30,B3-150)</f>
        <v>30</v>
      </c>
      <c r="I5" s="9">
        <v>0.75</v>
      </c>
      <c r="J5" s="8"/>
      <c r="K5" s="10">
        <f>H5*I5</f>
        <v>22.5</v>
      </c>
      <c r="L5" s="8"/>
      <c r="M5" s="11"/>
      <c r="N5" s="11">
        <f>IF(M3&gt;150,30,M3-150)</f>
        <v>30</v>
      </c>
      <c r="O5" s="12">
        <v>0.75</v>
      </c>
      <c r="P5" s="11"/>
      <c r="Q5" s="13">
        <f>N5*O5</f>
        <v>22.5</v>
      </c>
      <c r="R5" s="11"/>
      <c r="S5" s="14"/>
      <c r="T5" s="14">
        <v>20</v>
      </c>
      <c r="U5" s="15">
        <v>0.75</v>
      </c>
      <c r="V5" s="14"/>
      <c r="W5" s="16">
        <f>T5*U5</f>
        <v>15</v>
      </c>
      <c r="X5" s="14"/>
    </row>
    <row r="6" spans="1:24" ht="12">
      <c r="A6" s="59"/>
      <c r="B6" s="3"/>
      <c r="C6" s="4"/>
      <c r="D6" s="5"/>
      <c r="E6" s="6"/>
      <c r="F6" s="5"/>
      <c r="G6" s="8"/>
      <c r="H6" s="8">
        <v>50</v>
      </c>
      <c r="I6" s="9">
        <v>0.835</v>
      </c>
      <c r="J6" s="8"/>
      <c r="K6" s="10">
        <f>H6*I6</f>
        <v>41.75</v>
      </c>
      <c r="L6" s="8"/>
      <c r="M6" s="11"/>
      <c r="N6" s="11">
        <v>35</v>
      </c>
      <c r="O6" s="12">
        <v>0.935</v>
      </c>
      <c r="P6" s="11"/>
      <c r="Q6" s="13">
        <f>N6*O6</f>
        <v>32.725</v>
      </c>
      <c r="R6" s="11"/>
      <c r="S6" s="14"/>
      <c r="T6" s="14">
        <v>0</v>
      </c>
      <c r="U6" s="15">
        <v>0.935</v>
      </c>
      <c r="V6" s="14"/>
      <c r="W6" s="16">
        <f>T6*U6</f>
        <v>0</v>
      </c>
      <c r="X6" s="14"/>
    </row>
    <row r="7" spans="1:24" ht="12">
      <c r="A7" s="59"/>
      <c r="B7" s="3"/>
      <c r="C7" s="4"/>
      <c r="D7" s="5"/>
      <c r="E7" s="6"/>
      <c r="F7" s="21" t="s">
        <v>6</v>
      </c>
      <c r="G7" s="8"/>
      <c r="H7" s="8"/>
      <c r="I7" s="9"/>
      <c r="J7" s="8"/>
      <c r="K7" s="10"/>
      <c r="L7" s="18" t="s">
        <v>6</v>
      </c>
      <c r="M7" s="11"/>
      <c r="N7" s="11"/>
      <c r="O7" s="12"/>
      <c r="P7" s="11"/>
      <c r="Q7" s="13"/>
      <c r="R7" s="19" t="s">
        <v>6</v>
      </c>
      <c r="S7" s="14"/>
      <c r="T7" s="14"/>
      <c r="U7" s="15"/>
      <c r="V7" s="14"/>
      <c r="W7" s="16"/>
      <c r="X7" s="20" t="s">
        <v>6</v>
      </c>
    </row>
    <row r="8" spans="1:24" ht="12">
      <c r="A8" s="59"/>
      <c r="B8" s="3"/>
      <c r="C8" s="4">
        <v>0.7277</v>
      </c>
      <c r="D8" s="5"/>
      <c r="E8" s="6">
        <f>B3*C8</f>
        <v>145.54</v>
      </c>
      <c r="F8" s="22">
        <f>E8+(E8*5.5/100)</f>
        <v>153.54469999999998</v>
      </c>
      <c r="G8" s="8"/>
      <c r="H8" s="8"/>
      <c r="I8" s="9"/>
      <c r="J8" s="8"/>
      <c r="K8" s="10">
        <f>SUM(K3:K6)</f>
        <v>139.25</v>
      </c>
      <c r="L8" s="23">
        <f>K8+(K8*5.5/100)</f>
        <v>146.90875</v>
      </c>
      <c r="M8" s="11"/>
      <c r="N8" s="11"/>
      <c r="O8" s="12"/>
      <c r="P8" s="11"/>
      <c r="Q8" s="13">
        <f>SUM(Q3:Q6)</f>
        <v>128.725</v>
      </c>
      <c r="R8" s="24">
        <f>Q8+(Q8*5.5/100)</f>
        <v>135.80487499999998</v>
      </c>
      <c r="S8" s="14"/>
      <c r="T8" s="14"/>
      <c r="U8" s="15"/>
      <c r="V8" s="14"/>
      <c r="W8" s="16">
        <f>SUM(W3:W6)</f>
        <v>88.5</v>
      </c>
      <c r="X8" s="25">
        <f>W8+(W8*5.5/100)</f>
        <v>93.3675</v>
      </c>
    </row>
    <row r="9" spans="1:24" ht="12">
      <c r="A9" s="59"/>
      <c r="B9" s="3"/>
      <c r="C9" s="4">
        <v>0.2</v>
      </c>
      <c r="D9" s="5"/>
      <c r="E9" s="6"/>
      <c r="F9" s="5"/>
      <c r="G9" s="8"/>
      <c r="H9" s="8"/>
      <c r="I9" s="9"/>
      <c r="J9" s="8"/>
      <c r="K9" s="10"/>
      <c r="L9" s="8"/>
      <c r="M9" s="11"/>
      <c r="N9" s="11"/>
      <c r="O9" s="12"/>
      <c r="P9" s="11"/>
      <c r="Q9" s="13"/>
      <c r="R9" s="11"/>
      <c r="S9" s="14"/>
      <c r="T9" s="14"/>
      <c r="U9" s="15"/>
      <c r="V9" s="14"/>
      <c r="W9" s="16"/>
      <c r="X9" s="14"/>
    </row>
    <row r="10" spans="1:24" ht="12">
      <c r="A10" s="59"/>
      <c r="B10" s="3"/>
      <c r="C10" s="4">
        <v>0.0737</v>
      </c>
      <c r="D10" s="5"/>
      <c r="E10" s="6"/>
      <c r="F10" s="5"/>
      <c r="G10" s="8"/>
      <c r="H10" s="8"/>
      <c r="I10" s="9"/>
      <c r="J10" s="8"/>
      <c r="K10" s="10"/>
      <c r="L10" s="8"/>
      <c r="M10" s="11"/>
      <c r="N10" s="11"/>
      <c r="O10" s="12"/>
      <c r="P10" s="11"/>
      <c r="Q10" s="13"/>
      <c r="R10" s="11"/>
      <c r="S10" s="14"/>
      <c r="T10" s="14"/>
      <c r="U10" s="15"/>
      <c r="V10" s="14"/>
      <c r="W10" s="16"/>
      <c r="X10" s="14"/>
    </row>
    <row r="11" spans="1:24" ht="12">
      <c r="A11" s="59"/>
      <c r="B11" s="3"/>
      <c r="C11" s="4">
        <v>0.5785</v>
      </c>
      <c r="D11" s="5"/>
      <c r="E11" s="6"/>
      <c r="F11" s="5"/>
      <c r="G11" s="8"/>
      <c r="H11" s="8"/>
      <c r="I11" s="9"/>
      <c r="J11" s="8"/>
      <c r="K11" s="10"/>
      <c r="L11" s="8"/>
      <c r="M11" s="11"/>
      <c r="N11" s="11"/>
      <c r="O11" s="12"/>
      <c r="P11" s="11"/>
      <c r="Q11" s="13"/>
      <c r="R11" s="11"/>
      <c r="S11" s="14"/>
      <c r="T11" s="14"/>
      <c r="U11" s="15"/>
      <c r="V11" s="14"/>
      <c r="W11" s="16"/>
      <c r="X11" s="14"/>
    </row>
    <row r="12" spans="1:24" ht="12">
      <c r="A12" s="59"/>
      <c r="B12" s="3"/>
      <c r="C12" s="4">
        <v>0.6</v>
      </c>
      <c r="D12" s="5"/>
      <c r="E12" s="6"/>
      <c r="F12" s="5"/>
      <c r="G12" s="8"/>
      <c r="H12" s="8"/>
      <c r="I12" s="9"/>
      <c r="J12" s="8"/>
      <c r="K12" s="10"/>
      <c r="L12" s="8"/>
      <c r="M12" s="11"/>
      <c r="N12" s="11"/>
      <c r="O12" s="12"/>
      <c r="P12" s="11"/>
      <c r="Q12" s="13"/>
      <c r="R12" s="11"/>
      <c r="S12" s="14"/>
      <c r="T12" s="14"/>
      <c r="U12" s="15"/>
      <c r="V12" s="14"/>
      <c r="W12" s="16"/>
      <c r="X12" s="14"/>
    </row>
    <row r="13" spans="1:24" ht="12">
      <c r="A13" s="59"/>
      <c r="B13" s="3"/>
      <c r="C13" s="4">
        <v>0.223</v>
      </c>
      <c r="D13" s="5"/>
      <c r="E13" s="6"/>
      <c r="F13" s="5"/>
      <c r="G13" s="8"/>
      <c r="H13" s="8"/>
      <c r="I13" s="9"/>
      <c r="J13" s="8"/>
      <c r="K13" s="10"/>
      <c r="L13" s="8"/>
      <c r="M13" s="11"/>
      <c r="N13" s="11"/>
      <c r="O13" s="12"/>
      <c r="P13" s="11"/>
      <c r="Q13" s="13"/>
      <c r="R13" s="11"/>
      <c r="S13" s="14"/>
      <c r="T13" s="14"/>
      <c r="U13" s="15"/>
      <c r="V13" s="14"/>
      <c r="W13" s="16"/>
      <c r="X13" s="14"/>
    </row>
    <row r="14" spans="1:24" ht="12">
      <c r="A14" s="59"/>
      <c r="B14" s="3"/>
      <c r="C14" s="4">
        <v>0.17400000000000002</v>
      </c>
      <c r="D14" s="5"/>
      <c r="E14" s="6"/>
      <c r="F14" s="5"/>
      <c r="G14" s="8"/>
      <c r="H14" s="8"/>
      <c r="I14" s="9">
        <f>2.5769-0.7277</f>
        <v>1.8492000000000002</v>
      </c>
      <c r="J14" s="8"/>
      <c r="K14" s="10">
        <f>B3*I14</f>
        <v>369.84000000000003</v>
      </c>
      <c r="L14" s="8"/>
      <c r="M14" s="11"/>
      <c r="N14" s="11"/>
      <c r="O14" s="12">
        <f>2.5769-0.7277</f>
        <v>1.8492000000000002</v>
      </c>
      <c r="P14" s="11"/>
      <c r="Q14" s="13">
        <f>M3*O14</f>
        <v>369.84000000000003</v>
      </c>
      <c r="R14" s="11"/>
      <c r="S14" s="14"/>
      <c r="T14" s="14"/>
      <c r="U14" s="15">
        <f>2.5769-0.7277</f>
        <v>1.8492000000000002</v>
      </c>
      <c r="V14" s="14"/>
      <c r="W14" s="16">
        <f>S3*U14</f>
        <v>369.84000000000003</v>
      </c>
      <c r="X14" s="14"/>
    </row>
    <row r="15" spans="1:24" ht="12">
      <c r="A15" s="59"/>
      <c r="B15" s="3"/>
      <c r="C15" s="4"/>
      <c r="D15" s="5"/>
      <c r="E15" s="6"/>
      <c r="F15" s="5"/>
      <c r="G15" s="8"/>
      <c r="H15" s="8"/>
      <c r="I15" s="9"/>
      <c r="J15" s="8"/>
      <c r="K15" s="10"/>
      <c r="L15" s="8"/>
      <c r="M15" s="11"/>
      <c r="N15" s="11"/>
      <c r="O15" s="12"/>
      <c r="P15" s="11"/>
      <c r="Q15" s="13"/>
      <c r="R15" s="11"/>
      <c r="S15" s="14"/>
      <c r="T15" s="14"/>
      <c r="U15" s="15"/>
      <c r="V15" s="14"/>
      <c r="W15" s="16"/>
      <c r="X15" s="14"/>
    </row>
    <row r="16" spans="1:24" ht="12">
      <c r="A16" s="59"/>
      <c r="B16" s="3"/>
      <c r="C16" s="4">
        <f>SUM(C8:C14)</f>
        <v>2.5768999999999997</v>
      </c>
      <c r="D16" s="5"/>
      <c r="E16" s="6">
        <f>B3*C16</f>
        <v>515.38</v>
      </c>
      <c r="F16" s="5"/>
      <c r="G16" s="8"/>
      <c r="H16" s="8"/>
      <c r="I16" s="26">
        <f>K16/B3</f>
        <v>2.54545</v>
      </c>
      <c r="J16" s="8"/>
      <c r="K16" s="8">
        <f>K8+K14</f>
        <v>509.09000000000003</v>
      </c>
      <c r="L16" s="8"/>
      <c r="M16" s="11"/>
      <c r="N16" s="11"/>
      <c r="O16" s="27">
        <f>Q16/M3</f>
        <v>2.4928250000000003</v>
      </c>
      <c r="P16" s="11"/>
      <c r="Q16" s="11">
        <f>Q8+Q14</f>
        <v>498.56500000000005</v>
      </c>
      <c r="R16" s="11"/>
      <c r="S16" s="14"/>
      <c r="T16" s="14"/>
      <c r="U16" s="28">
        <f>W16/S3</f>
        <v>2.2917</v>
      </c>
      <c r="V16" s="14"/>
      <c r="W16" s="14">
        <f>W8+W14</f>
        <v>458.34000000000003</v>
      </c>
      <c r="X16" s="14"/>
    </row>
    <row r="17" spans="1:24" ht="12">
      <c r="A17" s="59"/>
      <c r="B17" s="3"/>
      <c r="C17" s="4"/>
      <c r="D17" s="5"/>
      <c r="E17" s="6">
        <v>17.71</v>
      </c>
      <c r="F17" s="5"/>
      <c r="G17" s="8"/>
      <c r="H17" s="8"/>
      <c r="I17" s="9"/>
      <c r="J17" s="8"/>
      <c r="K17" s="10">
        <v>17.71</v>
      </c>
      <c r="L17" s="8"/>
      <c r="M17" s="11"/>
      <c r="N17" s="11"/>
      <c r="O17" s="12"/>
      <c r="P17" s="11"/>
      <c r="Q17" s="13">
        <v>17.71</v>
      </c>
      <c r="R17" s="11"/>
      <c r="S17" s="14"/>
      <c r="T17" s="14"/>
      <c r="U17" s="15"/>
      <c r="V17" s="14"/>
      <c r="W17" s="16">
        <v>17.71</v>
      </c>
      <c r="X17" s="14"/>
    </row>
    <row r="18" spans="1:24" ht="12">
      <c r="A18" s="59"/>
      <c r="B18" s="3"/>
      <c r="C18" s="4"/>
      <c r="D18" s="5"/>
      <c r="E18" s="6">
        <v>17.71</v>
      </c>
      <c r="F18" s="5"/>
      <c r="G18" s="8"/>
      <c r="H18" s="8"/>
      <c r="I18" s="9"/>
      <c r="J18" s="8"/>
      <c r="K18" s="10">
        <v>17.71</v>
      </c>
      <c r="L18" s="8"/>
      <c r="M18" s="11"/>
      <c r="N18" s="11"/>
      <c r="O18" s="12"/>
      <c r="P18" s="11"/>
      <c r="Q18" s="13">
        <v>17.71</v>
      </c>
      <c r="R18" s="11"/>
      <c r="S18" s="14"/>
      <c r="T18" s="14"/>
      <c r="U18" s="15"/>
      <c r="V18" s="14"/>
      <c r="W18" s="16">
        <v>17.71</v>
      </c>
      <c r="X18" s="14"/>
    </row>
    <row r="19" spans="1:24" ht="12">
      <c r="A19" s="59"/>
      <c r="B19" s="3"/>
      <c r="C19" s="4"/>
      <c r="D19" s="21" t="s">
        <v>7</v>
      </c>
      <c r="E19" s="6">
        <f>SUM(E16:E18)</f>
        <v>550.8000000000001</v>
      </c>
      <c r="F19" s="5"/>
      <c r="G19" s="8"/>
      <c r="H19" s="8"/>
      <c r="I19" s="9"/>
      <c r="J19" s="18" t="s">
        <v>7</v>
      </c>
      <c r="K19" s="10">
        <f>SUM(K16:K18)</f>
        <v>544.5100000000001</v>
      </c>
      <c r="L19" s="8"/>
      <c r="M19" s="11"/>
      <c r="N19" s="11"/>
      <c r="O19" s="12"/>
      <c r="P19" s="19" t="s">
        <v>7</v>
      </c>
      <c r="Q19" s="13">
        <f>SUM(Q16:Q18)</f>
        <v>533.9850000000001</v>
      </c>
      <c r="R19" s="11"/>
      <c r="S19" s="14"/>
      <c r="T19" s="14"/>
      <c r="U19" s="15"/>
      <c r="V19" s="20" t="s">
        <v>7</v>
      </c>
      <c r="W19" s="16">
        <f>SUM(W16:W18)</f>
        <v>493.76</v>
      </c>
      <c r="X19" s="14"/>
    </row>
    <row r="20" spans="1:24" ht="12">
      <c r="A20" s="59"/>
      <c r="B20" s="3"/>
      <c r="C20" s="4"/>
      <c r="D20" s="5"/>
      <c r="E20" s="6"/>
      <c r="F20" s="5"/>
      <c r="G20" s="8"/>
      <c r="H20" s="8"/>
      <c r="I20" s="9"/>
      <c r="J20" s="8"/>
      <c r="K20" s="10"/>
      <c r="L20" s="8"/>
      <c r="M20" s="11"/>
      <c r="N20" s="11"/>
      <c r="O20" s="12"/>
      <c r="P20" s="11"/>
      <c r="Q20" s="13"/>
      <c r="R20" s="11"/>
      <c r="S20" s="14"/>
      <c r="T20" s="14"/>
      <c r="U20" s="15"/>
      <c r="V20" s="14"/>
      <c r="W20" s="16"/>
      <c r="X20" s="14"/>
    </row>
    <row r="21" spans="1:24" ht="12">
      <c r="A21" s="59"/>
      <c r="B21" s="3"/>
      <c r="C21" s="4"/>
      <c r="D21" s="21" t="s">
        <v>8</v>
      </c>
      <c r="E21" s="6">
        <f>E19*5.5/100</f>
        <v>30.294000000000004</v>
      </c>
      <c r="F21" s="5"/>
      <c r="G21" s="8"/>
      <c r="H21" s="8"/>
      <c r="I21" s="9"/>
      <c r="J21" s="18" t="s">
        <v>8</v>
      </c>
      <c r="K21" s="10">
        <f>K19*5.5/100</f>
        <v>29.94805000000001</v>
      </c>
      <c r="L21" s="8"/>
      <c r="M21" s="11"/>
      <c r="N21" s="11"/>
      <c r="O21" s="12"/>
      <c r="P21" s="19" t="s">
        <v>8</v>
      </c>
      <c r="Q21" s="13">
        <f>Q19*5.5/100</f>
        <v>29.369175000000006</v>
      </c>
      <c r="R21" s="11"/>
      <c r="S21" s="14"/>
      <c r="T21" s="14"/>
      <c r="U21" s="15"/>
      <c r="V21" s="20" t="s">
        <v>8</v>
      </c>
      <c r="W21" s="16">
        <f>W19*5.5/100</f>
        <v>27.156799999999997</v>
      </c>
      <c r="X21" s="14"/>
    </row>
    <row r="22" spans="1:24" ht="12">
      <c r="A22" s="59"/>
      <c r="B22" s="3"/>
      <c r="C22" s="4"/>
      <c r="D22" s="5"/>
      <c r="E22" s="6"/>
      <c r="F22" s="5"/>
      <c r="G22" s="8"/>
      <c r="H22" s="8"/>
      <c r="I22" s="9"/>
      <c r="J22" s="8"/>
      <c r="K22" s="10"/>
      <c r="L22" s="8"/>
      <c r="M22" s="11"/>
      <c r="N22" s="11"/>
      <c r="O22" s="12"/>
      <c r="P22" s="11"/>
      <c r="Q22" s="13"/>
      <c r="R22" s="11"/>
      <c r="S22" s="14"/>
      <c r="T22" s="14"/>
      <c r="U22" s="15"/>
      <c r="V22" s="14"/>
      <c r="W22" s="16"/>
      <c r="X22" s="14"/>
    </row>
    <row r="23" spans="1:24" ht="12">
      <c r="A23" s="59"/>
      <c r="B23" s="3"/>
      <c r="C23" s="4"/>
      <c r="D23" s="29" t="s">
        <v>9</v>
      </c>
      <c r="E23" s="30">
        <f>E19+E21</f>
        <v>581.094</v>
      </c>
      <c r="F23" s="5"/>
      <c r="G23" s="8"/>
      <c r="H23" s="8"/>
      <c r="I23" s="9"/>
      <c r="J23" s="31" t="s">
        <v>9</v>
      </c>
      <c r="K23" s="32">
        <f>K19+K21</f>
        <v>574.4580500000001</v>
      </c>
      <c r="L23" s="8"/>
      <c r="M23" s="11"/>
      <c r="N23" s="11"/>
      <c r="O23" s="12"/>
      <c r="P23" s="33" t="s">
        <v>9</v>
      </c>
      <c r="Q23" s="34">
        <f>Q19+Q21</f>
        <v>563.3541750000002</v>
      </c>
      <c r="R23" s="11"/>
      <c r="S23" s="14"/>
      <c r="T23" s="14"/>
      <c r="U23" s="15"/>
      <c r="V23" s="35" t="s">
        <v>9</v>
      </c>
      <c r="W23" s="36">
        <f>W19+W21</f>
        <v>520.9168</v>
      </c>
      <c r="X23" s="14"/>
    </row>
    <row r="24" spans="2:24" ht="12">
      <c r="B24" s="37"/>
      <c r="G24" s="38"/>
      <c r="H24" s="38"/>
      <c r="I24" s="39"/>
      <c r="J24" s="38"/>
      <c r="K24" s="40"/>
      <c r="L24" s="38"/>
      <c r="M24" s="11"/>
      <c r="N24" s="11"/>
      <c r="O24" s="11"/>
      <c r="P24" s="11"/>
      <c r="Q24" s="11"/>
      <c r="R24" s="11"/>
      <c r="S24" s="14"/>
      <c r="T24" s="14"/>
      <c r="U24" s="14"/>
      <c r="V24" s="14"/>
      <c r="W24" s="14"/>
      <c r="X24" s="14"/>
    </row>
    <row r="25" spans="1:24" ht="2.25" customHeight="1">
      <c r="A25" s="41"/>
      <c r="B25" s="42"/>
      <c r="C25" s="43"/>
      <c r="D25" s="42"/>
      <c r="E25" s="44"/>
      <c r="F25" s="42"/>
      <c r="G25" s="45"/>
      <c r="H25" s="45"/>
      <c r="I25" s="46"/>
      <c r="J25" s="45"/>
      <c r="K25" s="47"/>
      <c r="L25" s="45"/>
      <c r="M25" s="48"/>
      <c r="N25" s="48"/>
      <c r="O25" s="48"/>
      <c r="P25" s="48"/>
      <c r="Q25" s="48"/>
      <c r="R25" s="49"/>
      <c r="S25" s="50"/>
      <c r="T25" s="50"/>
      <c r="U25" s="50"/>
      <c r="V25" s="50"/>
      <c r="W25" s="50"/>
      <c r="X25" s="51"/>
    </row>
    <row r="26" spans="2:24" ht="12">
      <c r="B26" s="37"/>
      <c r="G26" s="52"/>
      <c r="H26" s="52"/>
      <c r="I26" s="53"/>
      <c r="J26" s="52"/>
      <c r="K26" s="54"/>
      <c r="L26" s="52"/>
      <c r="M26" s="11"/>
      <c r="N26" s="11"/>
      <c r="O26" s="11"/>
      <c r="P26" s="11"/>
      <c r="Q26" s="11"/>
      <c r="R26" s="11"/>
      <c r="S26" s="14"/>
      <c r="T26" s="14"/>
      <c r="U26" s="14"/>
      <c r="V26" s="14"/>
      <c r="W26" s="14"/>
      <c r="X26" s="14"/>
    </row>
    <row r="27" spans="1:24" ht="12">
      <c r="A27" s="59" t="s">
        <v>10</v>
      </c>
      <c r="B27" s="3">
        <v>120</v>
      </c>
      <c r="C27" s="4"/>
      <c r="D27" s="5"/>
      <c r="E27" s="6"/>
      <c r="F27" s="5"/>
      <c r="G27" s="7">
        <v>120</v>
      </c>
      <c r="H27" s="8">
        <f>IF(B27&gt;15,15,B27)</f>
        <v>15</v>
      </c>
      <c r="I27" s="9">
        <v>0.1</v>
      </c>
      <c r="J27" s="8"/>
      <c r="K27" s="10">
        <f>H27*I27</f>
        <v>1.5</v>
      </c>
      <c r="L27" s="8"/>
      <c r="M27" s="11">
        <v>120</v>
      </c>
      <c r="N27" s="11">
        <v>30</v>
      </c>
      <c r="O27" s="12">
        <v>0</v>
      </c>
      <c r="P27" s="11"/>
      <c r="Q27" s="13">
        <f>N27*O27</f>
        <v>0</v>
      </c>
      <c r="R27" s="11"/>
      <c r="S27" s="14">
        <v>120</v>
      </c>
      <c r="T27" s="14">
        <v>75</v>
      </c>
      <c r="U27" s="15">
        <v>0</v>
      </c>
      <c r="V27" s="14"/>
      <c r="W27" s="16">
        <f>T27*U27</f>
        <v>0</v>
      </c>
      <c r="X27" s="14"/>
    </row>
    <row r="28" spans="1:24" ht="12">
      <c r="A28" s="59"/>
      <c r="B28" s="17" t="s">
        <v>5</v>
      </c>
      <c r="C28" s="4"/>
      <c r="D28" s="5"/>
      <c r="E28" s="6"/>
      <c r="F28" s="5"/>
      <c r="G28" s="18" t="s">
        <v>5</v>
      </c>
      <c r="H28" s="8">
        <f>IF(B27&gt;120,105,B27-15)</f>
        <v>105</v>
      </c>
      <c r="I28" s="9">
        <v>0.7</v>
      </c>
      <c r="J28" s="8"/>
      <c r="K28" s="10">
        <f>H28*I28</f>
        <v>73.5</v>
      </c>
      <c r="L28" s="8"/>
      <c r="M28" s="19" t="s">
        <v>5</v>
      </c>
      <c r="N28" s="11">
        <v>90</v>
      </c>
      <c r="O28" s="12">
        <v>0.7</v>
      </c>
      <c r="P28" s="11"/>
      <c r="Q28" s="13">
        <f>N28*O28</f>
        <v>62.99999999999999</v>
      </c>
      <c r="R28" s="11"/>
      <c r="S28" s="20" t="s">
        <v>5</v>
      </c>
      <c r="T28" s="14">
        <v>45</v>
      </c>
      <c r="U28" s="15">
        <v>0.7</v>
      </c>
      <c r="V28" s="14"/>
      <c r="W28" s="16">
        <f>T28*U28</f>
        <v>31.499999999999996</v>
      </c>
      <c r="X28" s="14"/>
    </row>
    <row r="29" spans="1:24" ht="12">
      <c r="A29" s="59"/>
      <c r="B29" s="3"/>
      <c r="C29" s="4"/>
      <c r="D29" s="5"/>
      <c r="E29" s="6"/>
      <c r="F29" s="5"/>
      <c r="G29" s="8"/>
      <c r="H29" s="8">
        <v>0</v>
      </c>
      <c r="I29" s="9">
        <v>0.75</v>
      </c>
      <c r="J29" s="8"/>
      <c r="K29" s="10">
        <f>H29*I29</f>
        <v>0</v>
      </c>
      <c r="L29" s="8"/>
      <c r="M29" s="11"/>
      <c r="N29" s="11">
        <v>0</v>
      </c>
      <c r="O29" s="12">
        <v>0.75</v>
      </c>
      <c r="P29" s="11"/>
      <c r="Q29" s="13">
        <f>N29*O29</f>
        <v>0</v>
      </c>
      <c r="R29" s="11"/>
      <c r="S29" s="14"/>
      <c r="T29" s="14">
        <v>0</v>
      </c>
      <c r="U29" s="15">
        <v>0.75</v>
      </c>
      <c r="V29" s="14"/>
      <c r="W29" s="16">
        <f>T29*U29</f>
        <v>0</v>
      </c>
      <c r="X29" s="14"/>
    </row>
    <row r="30" spans="1:24" ht="12">
      <c r="A30" s="59"/>
      <c r="B30" s="3"/>
      <c r="C30" s="4"/>
      <c r="D30" s="5"/>
      <c r="E30" s="6"/>
      <c r="F30" s="5"/>
      <c r="G30" s="8"/>
      <c r="H30" s="8">
        <f>IF(B27&gt;150,B27-150,0)</f>
        <v>0</v>
      </c>
      <c r="I30" s="9">
        <v>0.835</v>
      </c>
      <c r="J30" s="8"/>
      <c r="K30" s="10">
        <f>H30*I30</f>
        <v>0</v>
      </c>
      <c r="L30" s="8"/>
      <c r="M30" s="11"/>
      <c r="N30" s="11">
        <v>0</v>
      </c>
      <c r="O30" s="12">
        <v>0.935</v>
      </c>
      <c r="P30" s="11"/>
      <c r="Q30" s="13">
        <f>N30*O30</f>
        <v>0</v>
      </c>
      <c r="R30" s="11"/>
      <c r="S30" s="14"/>
      <c r="T30" s="14">
        <v>0</v>
      </c>
      <c r="U30" s="15">
        <v>0.935</v>
      </c>
      <c r="V30" s="14"/>
      <c r="W30" s="16">
        <f>T30*U30</f>
        <v>0</v>
      </c>
      <c r="X30" s="14"/>
    </row>
    <row r="31" spans="1:24" ht="12">
      <c r="A31" s="59"/>
      <c r="B31" s="3"/>
      <c r="C31" s="4"/>
      <c r="D31" s="5"/>
      <c r="E31" s="6"/>
      <c r="F31" s="21" t="s">
        <v>6</v>
      </c>
      <c r="G31" s="8"/>
      <c r="H31" s="8"/>
      <c r="I31" s="9"/>
      <c r="J31" s="8"/>
      <c r="K31" s="10"/>
      <c r="L31" s="18" t="s">
        <v>6</v>
      </c>
      <c r="M31" s="11"/>
      <c r="N31" s="11"/>
      <c r="O31" s="12"/>
      <c r="P31" s="11"/>
      <c r="Q31" s="13"/>
      <c r="R31" s="19" t="s">
        <v>6</v>
      </c>
      <c r="S31" s="14"/>
      <c r="T31" s="14"/>
      <c r="U31" s="15"/>
      <c r="V31" s="14"/>
      <c r="W31" s="16"/>
      <c r="X31" s="20" t="s">
        <v>6</v>
      </c>
    </row>
    <row r="32" spans="1:24" ht="12">
      <c r="A32" s="59"/>
      <c r="B32" s="3"/>
      <c r="C32" s="4">
        <v>0.7277</v>
      </c>
      <c r="D32" s="5"/>
      <c r="E32" s="6">
        <f>B27*C32</f>
        <v>87.324</v>
      </c>
      <c r="F32" s="22">
        <f>E32+(E32*5.5/100)</f>
        <v>92.12682</v>
      </c>
      <c r="G32" s="8"/>
      <c r="H32" s="8"/>
      <c r="I32" s="9"/>
      <c r="J32" s="8"/>
      <c r="K32" s="10">
        <f>SUM(K27:K30)</f>
        <v>75</v>
      </c>
      <c r="L32" s="23">
        <f>K32+(K32*5.5/100)</f>
        <v>79.125</v>
      </c>
      <c r="M32" s="11"/>
      <c r="N32" s="11"/>
      <c r="O32" s="12"/>
      <c r="P32" s="11"/>
      <c r="Q32" s="13">
        <f>SUM(Q27:Q30)</f>
        <v>62.99999999999999</v>
      </c>
      <c r="R32" s="24">
        <f>Q32+(Q32*5.5/100)</f>
        <v>66.46499999999999</v>
      </c>
      <c r="S32" s="14"/>
      <c r="T32" s="14"/>
      <c r="U32" s="15"/>
      <c r="V32" s="14"/>
      <c r="W32" s="16">
        <f>SUM(W27:W30)</f>
        <v>31.499999999999996</v>
      </c>
      <c r="X32" s="25">
        <f>W32+(W32*5.5/100)</f>
        <v>33.232499999999995</v>
      </c>
    </row>
    <row r="33" spans="1:24" ht="12">
      <c r="A33" s="59"/>
      <c r="B33" s="3"/>
      <c r="C33" s="4">
        <v>0.2</v>
      </c>
      <c r="D33" s="5"/>
      <c r="E33" s="6"/>
      <c r="F33" s="5"/>
      <c r="G33" s="8"/>
      <c r="H33" s="8"/>
      <c r="I33" s="9"/>
      <c r="J33" s="8"/>
      <c r="K33" s="10"/>
      <c r="L33" s="8"/>
      <c r="M33" s="11"/>
      <c r="N33" s="11"/>
      <c r="O33" s="12"/>
      <c r="P33" s="11"/>
      <c r="Q33" s="13"/>
      <c r="R33" s="11"/>
      <c r="S33" s="14"/>
      <c r="T33" s="14"/>
      <c r="U33" s="15"/>
      <c r="V33" s="14"/>
      <c r="W33" s="16"/>
      <c r="X33" s="14"/>
    </row>
    <row r="34" spans="1:24" ht="12">
      <c r="A34" s="59"/>
      <c r="B34" s="3"/>
      <c r="C34" s="4">
        <v>0.0737</v>
      </c>
      <c r="D34" s="5"/>
      <c r="E34" s="6"/>
      <c r="F34" s="5"/>
      <c r="G34" s="8"/>
      <c r="H34" s="8"/>
      <c r="I34" s="9"/>
      <c r="J34" s="8"/>
      <c r="K34" s="10"/>
      <c r="L34" s="8"/>
      <c r="M34" s="11"/>
      <c r="N34" s="11"/>
      <c r="O34" s="12"/>
      <c r="P34" s="11"/>
      <c r="Q34" s="13"/>
      <c r="R34" s="11"/>
      <c r="S34" s="14"/>
      <c r="T34" s="14"/>
      <c r="U34" s="15"/>
      <c r="V34" s="14"/>
      <c r="W34" s="16"/>
      <c r="X34" s="14"/>
    </row>
    <row r="35" spans="1:24" ht="12">
      <c r="A35" s="59"/>
      <c r="B35" s="3"/>
      <c r="C35" s="4">
        <v>0.5785</v>
      </c>
      <c r="D35" s="5"/>
      <c r="E35" s="6"/>
      <c r="F35" s="5"/>
      <c r="G35" s="8"/>
      <c r="H35" s="8"/>
      <c r="I35" s="9"/>
      <c r="J35" s="8"/>
      <c r="K35" s="10"/>
      <c r="L35" s="8"/>
      <c r="M35" s="11"/>
      <c r="N35" s="11"/>
      <c r="O35" s="12"/>
      <c r="P35" s="11"/>
      <c r="Q35" s="13"/>
      <c r="R35" s="11"/>
      <c r="S35" s="14"/>
      <c r="T35" s="14"/>
      <c r="U35" s="15"/>
      <c r="V35" s="14"/>
      <c r="W35" s="16"/>
      <c r="X35" s="14"/>
    </row>
    <row r="36" spans="1:24" ht="12">
      <c r="A36" s="59"/>
      <c r="B36" s="3"/>
      <c r="C36" s="4">
        <v>0.6</v>
      </c>
      <c r="D36" s="5"/>
      <c r="E36" s="6"/>
      <c r="F36" s="5"/>
      <c r="G36" s="8"/>
      <c r="H36" s="8"/>
      <c r="I36" s="9"/>
      <c r="J36" s="8"/>
      <c r="K36" s="10"/>
      <c r="L36" s="8"/>
      <c r="M36" s="11"/>
      <c r="N36" s="11"/>
      <c r="O36" s="12"/>
      <c r="P36" s="11"/>
      <c r="Q36" s="13"/>
      <c r="R36" s="11"/>
      <c r="S36" s="14"/>
      <c r="T36" s="14"/>
      <c r="U36" s="15"/>
      <c r="V36" s="14"/>
      <c r="W36" s="16"/>
      <c r="X36" s="14"/>
    </row>
    <row r="37" spans="1:24" ht="12">
      <c r="A37" s="59"/>
      <c r="B37" s="3"/>
      <c r="C37" s="4">
        <v>0.223</v>
      </c>
      <c r="D37" s="5"/>
      <c r="E37" s="6"/>
      <c r="F37" s="5"/>
      <c r="G37" s="8"/>
      <c r="H37" s="8"/>
      <c r="I37" s="9"/>
      <c r="J37" s="8"/>
      <c r="K37" s="10"/>
      <c r="L37" s="8"/>
      <c r="M37" s="11"/>
      <c r="N37" s="11"/>
      <c r="O37" s="12"/>
      <c r="P37" s="11"/>
      <c r="Q37" s="13"/>
      <c r="R37" s="11"/>
      <c r="S37" s="14"/>
      <c r="T37" s="14"/>
      <c r="U37" s="15"/>
      <c r="V37" s="14"/>
      <c r="W37" s="16"/>
      <c r="X37" s="14"/>
    </row>
    <row r="38" spans="1:24" ht="12">
      <c r="A38" s="59"/>
      <c r="B38" s="3"/>
      <c r="C38" s="4">
        <v>0.17400000000000002</v>
      </c>
      <c r="D38" s="5"/>
      <c r="E38" s="6"/>
      <c r="F38" s="5"/>
      <c r="G38" s="8"/>
      <c r="H38" s="8"/>
      <c r="I38" s="9">
        <f>2.5769-0.7277</f>
        <v>1.8492000000000002</v>
      </c>
      <c r="J38" s="8"/>
      <c r="K38" s="10">
        <f>B27*I38</f>
        <v>221.90400000000002</v>
      </c>
      <c r="L38" s="8"/>
      <c r="M38" s="11"/>
      <c r="N38" s="11"/>
      <c r="O38" s="12">
        <f>2.5769-0.7277</f>
        <v>1.8492000000000002</v>
      </c>
      <c r="P38" s="11"/>
      <c r="Q38" s="13">
        <f>M27*O38</f>
        <v>221.90400000000002</v>
      </c>
      <c r="R38" s="11"/>
      <c r="S38" s="14"/>
      <c r="T38" s="14"/>
      <c r="U38" s="15">
        <f>2.5769-0.7277</f>
        <v>1.8492000000000002</v>
      </c>
      <c r="V38" s="14"/>
      <c r="W38" s="16">
        <f>S27*U38</f>
        <v>221.90400000000002</v>
      </c>
      <c r="X38" s="14"/>
    </row>
    <row r="39" spans="1:24" ht="12">
      <c r="A39" s="59"/>
      <c r="B39" s="3"/>
      <c r="C39" s="4"/>
      <c r="D39" s="5"/>
      <c r="E39" s="6"/>
      <c r="F39" s="5"/>
      <c r="G39" s="8"/>
      <c r="H39" s="8"/>
      <c r="I39" s="9"/>
      <c r="J39" s="8"/>
      <c r="K39" s="10"/>
      <c r="L39" s="8"/>
      <c r="M39" s="11"/>
      <c r="N39" s="11"/>
      <c r="O39" s="12"/>
      <c r="P39" s="11"/>
      <c r="Q39" s="13"/>
      <c r="R39" s="11"/>
      <c r="S39" s="14"/>
      <c r="T39" s="14"/>
      <c r="U39" s="15"/>
      <c r="V39" s="14"/>
      <c r="W39" s="16"/>
      <c r="X39" s="14"/>
    </row>
    <row r="40" spans="1:24" ht="12">
      <c r="A40" s="59"/>
      <c r="B40" s="3"/>
      <c r="C40" s="4">
        <f>SUM(C32:C38)</f>
        <v>2.5768999999999997</v>
      </c>
      <c r="D40" s="5"/>
      <c r="E40" s="6">
        <f>B27*C40</f>
        <v>309.22799999999995</v>
      </c>
      <c r="F40" s="5"/>
      <c r="G40" s="8"/>
      <c r="H40" s="8"/>
      <c r="I40" s="26">
        <f>K40/B27</f>
        <v>2.4742</v>
      </c>
      <c r="J40" s="8"/>
      <c r="K40" s="8">
        <f>K32+K38</f>
        <v>296.904</v>
      </c>
      <c r="L40" s="8"/>
      <c r="M40" s="11"/>
      <c r="N40" s="11"/>
      <c r="O40" s="27">
        <f>Q40/M27</f>
        <v>2.3742</v>
      </c>
      <c r="P40" s="11"/>
      <c r="Q40" s="11">
        <f>Q32+Q38</f>
        <v>284.904</v>
      </c>
      <c r="R40" s="11"/>
      <c r="S40" s="14"/>
      <c r="T40" s="14"/>
      <c r="U40" s="28">
        <f>W40/S27</f>
        <v>2.1117000000000004</v>
      </c>
      <c r="V40" s="14"/>
      <c r="W40" s="14">
        <f>W32+W38</f>
        <v>253.40400000000002</v>
      </c>
      <c r="X40" s="14"/>
    </row>
    <row r="41" spans="1:24" ht="12">
      <c r="A41" s="59"/>
      <c r="B41" s="3"/>
      <c r="C41" s="4"/>
      <c r="D41" s="5"/>
      <c r="E41" s="6">
        <v>17.71</v>
      </c>
      <c r="F41" s="5"/>
      <c r="G41" s="8"/>
      <c r="H41" s="8"/>
      <c r="I41" s="9"/>
      <c r="J41" s="8"/>
      <c r="K41" s="10">
        <v>17.71</v>
      </c>
      <c r="L41" s="8"/>
      <c r="M41" s="11"/>
      <c r="N41" s="11"/>
      <c r="O41" s="12"/>
      <c r="P41" s="11"/>
      <c r="Q41" s="13">
        <v>17.71</v>
      </c>
      <c r="R41" s="11"/>
      <c r="S41" s="14"/>
      <c r="T41" s="14"/>
      <c r="U41" s="15"/>
      <c r="V41" s="14"/>
      <c r="W41" s="16">
        <v>17.71</v>
      </c>
      <c r="X41" s="14"/>
    </row>
    <row r="42" spans="1:24" ht="12">
      <c r="A42" s="59"/>
      <c r="B42" s="3"/>
      <c r="C42" s="4"/>
      <c r="D42" s="5"/>
      <c r="E42" s="6">
        <v>17.71</v>
      </c>
      <c r="F42" s="5"/>
      <c r="G42" s="8"/>
      <c r="H42" s="8"/>
      <c r="I42" s="9"/>
      <c r="J42" s="8"/>
      <c r="K42" s="10">
        <v>17.71</v>
      </c>
      <c r="L42" s="8"/>
      <c r="M42" s="11"/>
      <c r="N42" s="11"/>
      <c r="O42" s="12"/>
      <c r="P42" s="11"/>
      <c r="Q42" s="13">
        <v>17.71</v>
      </c>
      <c r="R42" s="11"/>
      <c r="S42" s="14"/>
      <c r="T42" s="14"/>
      <c r="U42" s="15"/>
      <c r="V42" s="14"/>
      <c r="W42" s="16">
        <v>17.71</v>
      </c>
      <c r="X42" s="14"/>
    </row>
    <row r="43" spans="1:24" ht="12">
      <c r="A43" s="59"/>
      <c r="B43" s="3"/>
      <c r="C43" s="4"/>
      <c r="D43" s="21" t="s">
        <v>7</v>
      </c>
      <c r="E43" s="6">
        <f>SUM(E40:E42)</f>
        <v>344.6479999999999</v>
      </c>
      <c r="F43" s="5"/>
      <c r="G43" s="8"/>
      <c r="H43" s="8"/>
      <c r="I43" s="9"/>
      <c r="J43" s="18" t="s">
        <v>7</v>
      </c>
      <c r="K43" s="10">
        <f>SUM(K40:K42)</f>
        <v>332.32399999999996</v>
      </c>
      <c r="L43" s="8"/>
      <c r="M43" s="11"/>
      <c r="N43" s="11"/>
      <c r="O43" s="12"/>
      <c r="P43" s="19" t="s">
        <v>7</v>
      </c>
      <c r="Q43" s="13">
        <f>SUM(Q40:Q42)</f>
        <v>320.32399999999996</v>
      </c>
      <c r="R43" s="11"/>
      <c r="S43" s="14"/>
      <c r="T43" s="14"/>
      <c r="U43" s="15"/>
      <c r="V43" s="20" t="s">
        <v>7</v>
      </c>
      <c r="W43" s="16">
        <f>SUM(W40:W42)</f>
        <v>288.824</v>
      </c>
      <c r="X43" s="14"/>
    </row>
    <row r="44" spans="1:24" ht="12">
      <c r="A44" s="59"/>
      <c r="B44" s="3"/>
      <c r="C44" s="4"/>
      <c r="D44" s="5"/>
      <c r="E44" s="6"/>
      <c r="F44" s="5"/>
      <c r="G44" s="8"/>
      <c r="H44" s="8"/>
      <c r="I44" s="9"/>
      <c r="J44" s="8"/>
      <c r="K44" s="10"/>
      <c r="L44" s="8"/>
      <c r="M44" s="11"/>
      <c r="N44" s="11"/>
      <c r="O44" s="12"/>
      <c r="P44" s="11"/>
      <c r="Q44" s="13"/>
      <c r="R44" s="11"/>
      <c r="S44" s="14"/>
      <c r="T44" s="14"/>
      <c r="U44" s="15"/>
      <c r="V44" s="14"/>
      <c r="W44" s="16"/>
      <c r="X44" s="14"/>
    </row>
    <row r="45" spans="1:24" ht="12">
      <c r="A45" s="59"/>
      <c r="B45" s="3"/>
      <c r="C45" s="4"/>
      <c r="D45" s="21" t="s">
        <v>8</v>
      </c>
      <c r="E45" s="6">
        <f>E43*5.5/100</f>
        <v>18.955639999999995</v>
      </c>
      <c r="F45" s="5"/>
      <c r="G45" s="8"/>
      <c r="H45" s="8"/>
      <c r="I45" s="9"/>
      <c r="J45" s="18" t="s">
        <v>8</v>
      </c>
      <c r="K45" s="10">
        <f>K43*5.5/100</f>
        <v>18.27782</v>
      </c>
      <c r="L45" s="8"/>
      <c r="M45" s="11"/>
      <c r="N45" s="11"/>
      <c r="O45" s="12"/>
      <c r="P45" s="19" t="s">
        <v>8</v>
      </c>
      <c r="Q45" s="13">
        <f>Q43*5.5/100</f>
        <v>17.61782</v>
      </c>
      <c r="R45" s="11"/>
      <c r="S45" s="14"/>
      <c r="T45" s="14"/>
      <c r="U45" s="15"/>
      <c r="V45" s="20" t="s">
        <v>8</v>
      </c>
      <c r="W45" s="16">
        <f>W43*5.5/100</f>
        <v>15.885320000000002</v>
      </c>
      <c r="X45" s="14"/>
    </row>
    <row r="46" spans="1:24" ht="12">
      <c r="A46" s="59"/>
      <c r="B46" s="3"/>
      <c r="C46" s="4"/>
      <c r="D46" s="5"/>
      <c r="E46" s="6"/>
      <c r="F46" s="5"/>
      <c r="G46" s="8"/>
      <c r="H46" s="8"/>
      <c r="I46" s="9"/>
      <c r="J46" s="8"/>
      <c r="K46" s="10"/>
      <c r="L46" s="8"/>
      <c r="M46" s="11"/>
      <c r="N46" s="11"/>
      <c r="O46" s="12"/>
      <c r="P46" s="11"/>
      <c r="Q46" s="13"/>
      <c r="R46" s="11"/>
      <c r="S46" s="14"/>
      <c r="T46" s="14"/>
      <c r="U46" s="15"/>
      <c r="V46" s="14"/>
      <c r="W46" s="16"/>
      <c r="X46" s="14"/>
    </row>
    <row r="47" spans="1:24" ht="12">
      <c r="A47" s="59"/>
      <c r="B47" s="55"/>
      <c r="C47" s="56"/>
      <c r="D47" s="57" t="s">
        <v>9</v>
      </c>
      <c r="E47" s="58">
        <f>E43+E45</f>
        <v>363.6036399999999</v>
      </c>
      <c r="F47" s="55"/>
      <c r="G47" s="8"/>
      <c r="H47" s="8"/>
      <c r="I47" s="9"/>
      <c r="J47" s="31" t="s">
        <v>9</v>
      </c>
      <c r="K47" s="32">
        <f>K43+K45</f>
        <v>350.60182</v>
      </c>
      <c r="L47" s="8"/>
      <c r="M47" s="11"/>
      <c r="N47" s="11"/>
      <c r="O47" s="12"/>
      <c r="P47" s="33" t="s">
        <v>9</v>
      </c>
      <c r="Q47" s="34">
        <f>Q43+Q45</f>
        <v>337.94181999999995</v>
      </c>
      <c r="R47" s="11"/>
      <c r="S47" s="14"/>
      <c r="T47" s="14"/>
      <c r="U47" s="15"/>
      <c r="V47" s="35" t="s">
        <v>9</v>
      </c>
      <c r="W47" s="36">
        <f>W43+W45</f>
        <v>304.70932</v>
      </c>
      <c r="X47" s="14"/>
    </row>
    <row r="51" spans="3:11" ht="12">
      <c r="C51"/>
      <c r="E51"/>
      <c r="I51"/>
      <c r="K51"/>
    </row>
    <row r="52" spans="3:11" ht="12">
      <c r="C52"/>
      <c r="E52"/>
      <c r="I52"/>
      <c r="K52"/>
    </row>
    <row r="53" spans="3:11" ht="12">
      <c r="C53"/>
      <c r="E53"/>
      <c r="I53"/>
      <c r="K53"/>
    </row>
    <row r="54" spans="3:11" ht="12">
      <c r="C54"/>
      <c r="E54"/>
      <c r="I54"/>
      <c r="K54"/>
    </row>
    <row r="55" spans="3:11" ht="12">
      <c r="C55"/>
      <c r="E55"/>
      <c r="I55"/>
      <c r="K55"/>
    </row>
    <row r="56" spans="3:11" ht="12">
      <c r="C56"/>
      <c r="E56"/>
      <c r="I56"/>
      <c r="K56"/>
    </row>
    <row r="57" spans="3:11" ht="12">
      <c r="C57"/>
      <c r="E57"/>
      <c r="I57"/>
      <c r="K57"/>
    </row>
    <row r="58" spans="3:11" ht="12">
      <c r="C58"/>
      <c r="E58"/>
      <c r="I58"/>
      <c r="K58"/>
    </row>
    <row r="59" spans="3:11" ht="12">
      <c r="C59"/>
      <c r="E59"/>
      <c r="I59"/>
      <c r="K59"/>
    </row>
    <row r="60" spans="3:11" ht="12">
      <c r="C60"/>
      <c r="E60"/>
      <c r="I60"/>
      <c r="K60"/>
    </row>
    <row r="61" spans="3:11" ht="12">
      <c r="C61"/>
      <c r="E61"/>
      <c r="I61"/>
      <c r="K61"/>
    </row>
    <row r="62" spans="3:11" ht="12">
      <c r="C62"/>
      <c r="E62"/>
      <c r="I62"/>
      <c r="K62"/>
    </row>
    <row r="63" spans="3:11" ht="12">
      <c r="C63"/>
      <c r="E63"/>
      <c r="I63"/>
      <c r="K63"/>
    </row>
    <row r="64" spans="3:11" ht="12">
      <c r="C64"/>
      <c r="E64"/>
      <c r="I64"/>
      <c r="K64"/>
    </row>
    <row r="65" spans="3:11" ht="12">
      <c r="C65"/>
      <c r="E65"/>
      <c r="I65"/>
      <c r="K65"/>
    </row>
    <row r="66" spans="3:11" ht="12">
      <c r="C66"/>
      <c r="E66"/>
      <c r="I66"/>
      <c r="K66"/>
    </row>
    <row r="67" spans="3:11" ht="12">
      <c r="C67"/>
      <c r="E67"/>
      <c r="I67"/>
      <c r="K67"/>
    </row>
    <row r="68" spans="3:11" ht="12">
      <c r="C68"/>
      <c r="E68"/>
      <c r="I68"/>
      <c r="K68"/>
    </row>
    <row r="69" spans="3:11" ht="12">
      <c r="C69"/>
      <c r="E69"/>
      <c r="I69"/>
      <c r="K69"/>
    </row>
    <row r="70" spans="3:11" ht="12">
      <c r="C70"/>
      <c r="E70"/>
      <c r="I70"/>
      <c r="K70"/>
    </row>
    <row r="71" spans="3:11" ht="12">
      <c r="C71"/>
      <c r="E71"/>
      <c r="I71"/>
      <c r="K71"/>
    </row>
    <row r="75" spans="3:11" ht="12">
      <c r="C75"/>
      <c r="E75"/>
      <c r="I75"/>
      <c r="K75"/>
    </row>
    <row r="76" spans="3:11" ht="12">
      <c r="C76"/>
      <c r="E76"/>
      <c r="I76"/>
      <c r="K76"/>
    </row>
    <row r="77" spans="3:11" ht="12">
      <c r="C77"/>
      <c r="E77"/>
      <c r="I77"/>
      <c r="K77"/>
    </row>
    <row r="78" spans="3:11" ht="12">
      <c r="C78"/>
      <c r="E78"/>
      <c r="I78"/>
      <c r="K78"/>
    </row>
    <row r="79" spans="3:11" ht="12">
      <c r="C79"/>
      <c r="E79"/>
      <c r="I79"/>
      <c r="K79"/>
    </row>
    <row r="80" spans="3:11" ht="12">
      <c r="C80"/>
      <c r="E80"/>
      <c r="I80"/>
      <c r="K80"/>
    </row>
    <row r="81" spans="3:11" ht="12">
      <c r="C81"/>
      <c r="E81"/>
      <c r="I81"/>
      <c r="K81"/>
    </row>
    <row r="82" spans="3:11" ht="12">
      <c r="C82"/>
      <c r="E82"/>
      <c r="I82"/>
      <c r="K82"/>
    </row>
    <row r="83" spans="3:11" ht="12">
      <c r="C83"/>
      <c r="E83"/>
      <c r="I83"/>
      <c r="K83"/>
    </row>
    <row r="84" spans="3:11" ht="12">
      <c r="C84"/>
      <c r="E84"/>
      <c r="I84"/>
      <c r="K84"/>
    </row>
    <row r="85" spans="3:11" ht="12">
      <c r="C85"/>
      <c r="E85"/>
      <c r="I85"/>
      <c r="K85"/>
    </row>
    <row r="86" spans="3:11" ht="12">
      <c r="C86"/>
      <c r="E86"/>
      <c r="I86"/>
      <c r="K86"/>
    </row>
    <row r="87" spans="3:11" ht="12">
      <c r="C87"/>
      <c r="E87"/>
      <c r="I87"/>
      <c r="K87"/>
    </row>
    <row r="88" spans="3:11" ht="12">
      <c r="C88"/>
      <c r="E88"/>
      <c r="I88"/>
      <c r="K88"/>
    </row>
    <row r="89" spans="3:11" ht="12">
      <c r="C89"/>
      <c r="E89"/>
      <c r="I89"/>
      <c r="K89"/>
    </row>
    <row r="90" spans="3:11" ht="12">
      <c r="C90"/>
      <c r="E90"/>
      <c r="I90"/>
      <c r="K90"/>
    </row>
    <row r="91" spans="3:11" ht="12">
      <c r="C91"/>
      <c r="E91"/>
      <c r="I91"/>
      <c r="K91"/>
    </row>
    <row r="92" spans="3:11" ht="12">
      <c r="C92"/>
      <c r="E92"/>
      <c r="I92"/>
      <c r="K92"/>
    </row>
    <row r="93" spans="3:11" ht="12">
      <c r="C93"/>
      <c r="E93"/>
      <c r="I93"/>
      <c r="K93"/>
    </row>
    <row r="94" spans="3:11" ht="12">
      <c r="C94"/>
      <c r="E94"/>
      <c r="I94"/>
      <c r="K94"/>
    </row>
    <row r="95" spans="3:11" ht="12">
      <c r="C95"/>
      <c r="E95"/>
      <c r="I95"/>
      <c r="K95"/>
    </row>
  </sheetData>
  <mergeCells count="6">
    <mergeCell ref="S1:X1"/>
    <mergeCell ref="A27:A47"/>
    <mergeCell ref="A1:A23"/>
    <mergeCell ref="B1:F1"/>
    <mergeCell ref="G1:L1"/>
    <mergeCell ref="M1:R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